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<sst xmlns="http://schemas.openxmlformats.org/spreadsheetml/2006/main" count="548" uniqueCount="496">
  <si>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</si>
  <si>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</si>
  <si>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</si>
  <si>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</si>
  <si>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</si>
  <si>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</si>
  <si>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</si>
  <si>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</si>
  <si>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</si>
  <si>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</si>
  <si>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</si>
  <si>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</si>
  <si>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</si>
  <si>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</si>
  <si>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</si>
  <si>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</si>
  <si>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</si>
  <si>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</si>
  <si>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</si>
  <si>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</si>
  <si>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</si>
  <si>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</si>
  <si>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</si>
  <si>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</si>
  <si>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</si>
  <si>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</si>
  <si>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</si>
  <si>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</si>
  <si>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</si>
  <si>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</si>
  <si>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</si>
  <si>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</si>
  <si>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</si>
  <si>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</si>
  <si>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</si>
  <si>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</si>
  <si>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</si>
  <si>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</si>
  <si>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</si>
  <si>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</si>
  <si>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</si>
  <si>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</si>
  <si>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</si>
  <si>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</si>
  <si>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</si>
  <si>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</si>
  <si>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</si>
  <si>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</si>
  <si>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</si>
  <si>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</si>
  <si>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</si>
  <si>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</si>
  <si>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</si>
  <si>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</si>
  <si>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</si>
  <si>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</si>
  <si>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</si>
  <si>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</si>
  <si>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</si>
  <si>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</si>
  <si>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</si>
  <si>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</si>
  <si>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</si>
  <si>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</si>
  <si>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</si>
  <si>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</si>
  <si>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</si>
  <si>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</si>
  <si>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</si>
  <si>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</si>
  <si>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</si>
  <si>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</si>
  <si>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</si>
  <si>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</si>
  <si>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</si>
  <si>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</si>
  <si>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</si>
  <si>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</si>
  <si>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</si>
  <si>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</si>
  <si>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</si>
  <si>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</si>
  <si>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</si>
  <si>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</si>
  <si>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</si>
  <si>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</si>
  <si>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</si>
  <si>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</si>
  <si>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</si>
  <si>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</si>
  <si>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</si>
  <si>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</si>
  <si>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</si>
  <si>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</si>
  <si>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</si>
  <si>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</si>
  <si>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</si>
  <si>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</si>
  <si>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</si>
  <si>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</si>
  <si>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</si>
  <si>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</si>
  <si>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</si>
  <si>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</si>
  <si>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</si>
  <si>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</si>
  <si>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</si>
  <si>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</si>
  <si>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</si>
  <si>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</si>
  <si>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</si>
  <si>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</si>
  <si>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</si>
  <si>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</si>
  <si>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</si>
  <si>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</si>
  <si>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</si>
  <si>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</si>
  <si>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</si>
  <si>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</si>
  <si>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</si>
  <si>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</si>
  <si>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</si>
  <si>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</si>
  <si>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</si>
  <si>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</si>
  <si>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</si>
  <si>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</si>
  <si>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</si>
  <si>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</si>
  <si>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</si>
  <si>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</si>
  <si>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</si>
  <si>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</si>
  <si>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</si>
  <si>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</si>
  <si>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</si>
  <si>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</si>
  <si>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</si>
  <si>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</si>
  <si>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</si>
  <si>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</si>
  <si>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</si>
  <si>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</si>
  <si>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</si>
  <si>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</si>
  <si>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</si>
  <si>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</si>
  <si>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</si>
  <si>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</si>
  <si>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</si>
  <si>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</si>
  <si>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</si>
  <si>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</si>
  <si>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</si>
  <si>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</si>
  <si>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</si>
  <si>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</si>
  <si>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</si>
  <si>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</si>
  <si>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</si>
  <si>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</si>
  <si>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</si>
  <si>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</si>
  <si>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</si>
  <si>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</si>
  <si>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</si>
  <si>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</si>
  <si>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</si>
  <si>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</si>
  <si>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</si>
  <si>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</si>
  <si>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</si>
  <si>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</si>
  <si>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</si>
  <si>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</si>
  <si>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</si>
  <si>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</si>
  <si>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</si>
  <si>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</si>
  <si>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</si>
  <si>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</si>
  <si>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</si>
  <si>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</si>
  <si>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</si>
  <si>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</si>
  <si>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</si>
  <si>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</si>
  <si>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</si>
  <si>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</si>
  <si>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</si>
  <si>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</si>
  <si>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</si>
  <si>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</si>
  <si>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</si>
  <si>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</si>
  <si>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</si>
  <si>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</si>
  <si>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</si>
  <si>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</si>
  <si>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</si>
  <si>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</si>
  <si>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</si>
  <si>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</si>
  <si>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</si>
  <si>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</si>
  <si>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</si>
  <si>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</si>
  <si>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</si>
  <si>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</si>
  <si>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</si>
  <si>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</si>
  <si>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</si>
  <si>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</si>
  <si>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</si>
  <si>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</si>
  <si>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</si>
  <si>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</si>
  <si>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</si>
  <si>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</si>
  <si>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</si>
  <si>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</si>
  <si>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</si>
  <si>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</si>
  <si>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</si>
  <si>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</si>
  <si>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</si>
  <si>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</si>
  <si>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</si>
  <si>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</si>
  <si>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</si>
  <si>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</si>
  <si>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</si>
  <si>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</si>
  <si>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</si>
  <si>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</si>
  <si>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</si>
  <si>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</si>
  <si>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</si>
  <si>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</si>
  <si>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</si>
  <si>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</si>
  <si>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</si>
  <si>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</si>
  <si>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</si>
  <si>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</si>
  <si>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</si>
  <si>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</si>
  <si>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</si>
  <si>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</si>
  <si>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</si>
  <si>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</si>
  <si>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</si>
  <si>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</si>
  <si>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</si>
  <si>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</si>
  <si>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</si>
  <si>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</si>
  <si>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</si>
  <si>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</si>
  <si>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</si>
  <si>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</si>
  <si>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</si>
  <si>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</si>
  <si>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</si>
  <si>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</si>
  <si>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</si>
  <si>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</si>
  <si>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</si>
  <si>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</si>
  <si>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</si>
  <si>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</si>
  <si>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</si>
  <si>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</si>
  <si>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</si>
  <si>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</si>
  <si>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</si>
  <si>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</si>
  <si>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</si>
  <si>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</si>
  <si>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</si>
  <si>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</si>
  <si>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</si>
  <si>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</si>
  <si>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</si>
  <si>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</si>
  <si>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</si>
  <si>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</si>
  <si>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</si>
  <si>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</si>
  <si>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</si>
  <si>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</si>
  <si>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</si>
  <si>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</si>
  <si>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</si>
  <si>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</si>
  <si>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</si>
  <si>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</si>
  <si>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</si>
  <si>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</si>
  <si>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</si>
  <si>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</si>
  <si>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</si>
  <si>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</si>
  <si>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</si>
  <si>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</si>
  <si>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</si>
  <si>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</si>
  <si>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</si>
  <si>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</si>
  <si>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</si>
  <si>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</si>
  <si>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</si>
  <si>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</si>
  <si>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</si>
  <si>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</si>
  <si>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</si>
  <si>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</si>
  <si>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</si>
  <si>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</si>
  <si>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</si>
  <si>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</si>
  <si>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</si>
  <si>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</si>
  <si>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</si>
  <si>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</si>
  <si>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</si>
  <si>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</si>
  <si>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</si>
  <si>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</si>
  <si>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</si>
  <si>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</si>
  <si>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</si>
  <si>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</si>
  <si>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</si>
  <si>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</si>
  <si>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</si>
  <si>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</si>
  <si>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</si>
  <si>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</si>
  <si>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</si>
  <si>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</si>
  <si>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</si>
  <si>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</si>
  <si>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</si>
  <si>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</si>
  <si>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</si>
  <si>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</si>
  <si>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</si>
  <si>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</si>
  <si>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</si>
  <si>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</si>
  <si>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</si>
  <si>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</si>
  <si>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</si>
  <si>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</si>
  <si>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</si>
  <si>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</si>
  <si>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</si>
  <si>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</si>
  <si>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</si>
  <si>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</si>
  <si>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</si>
  <si>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</si>
  <si>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</si>
  <si>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</si>
  <si>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</si>
  <si>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</si>
  <si>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</si>
  <si>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</si>
  <si>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</si>
  <si>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</si>
  <si>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</si>
  <si>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</si>
  <si>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</si>
  <si>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</si>
  <si>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</si>
  <si>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</si>
  <si>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</si>
  <si>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</si>
  <si>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</si>
  <si>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</si>
  <si>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</si>
  <si>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</si>
  <si>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</si>
  <si>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</si>
  <si>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</si>
  <si>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</si>
  <si>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</si>
  <si>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</si>
  <si>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</si>
  <si>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</si>
  <si>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</si>
  <si>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</si>
  <si>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</si>
  <si>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</si>
  <si>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</si>
  <si>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</si>
  <si>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</si>
  <si>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</si>
  <si>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</si>
  <si>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</si>
  <si>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</si>
  <si>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</si>
  <si>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</si>
  <si>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</si>
  <si>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</si>
  <si>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</si>
  <si>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</si>
  <si>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</si>
  <si>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</si>
  <si>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</si>
  <si>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</si>
  <si>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</si>
  <si>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</si>
  <si>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</si>
  <si>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</si>
  <si>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</si>
  <si>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</si>
  <si>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</si>
  <si>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</si>
  <si>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Transferuri pentru stimulentul de risc</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</si>
  <si>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</si>
  <si>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</si>
  <si>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</si>
  <si>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</si>
  <si>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</si>
  <si>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</si>
  <si>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</si>
  <si>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</si>
  <si>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</si>
  <si>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</si>
  <si>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</si>
  <si>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</si>
  <si>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</si>
  <si>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</si>
  <si>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</si>
  <si>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</si>
  <si>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</si>
  <si>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</si>
  <si>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</si>
  <si>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</si>
  <si>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</si>
  <si>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</si>
  <si>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</si>
  <si>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</si>
  <si>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</si>
  <si>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</si>
  <si>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</si>
  <si>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</si>
  <si>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</si>
  <si>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</si>
  <si>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</si>
  <si>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</si>
  <si>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</si>
  <si>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</si>
  <si>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</si>
  <si>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</si>
  <si>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</si>
  <si>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</si>
  <si>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</si>
  <si>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</si>
  <si>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</si>
  <si>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</si>
  <si>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</si>
  <si>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</si>
  <si>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</si>
  <si>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</si>
  <si>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</si>
  <si>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</si>
  <si>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CONT DE EXECUTIE VENITURI OCTOMBRIE 2020</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</si>
  <si>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</si>
  <si>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</si>
  <si>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</si>
  <si>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</si>
  <si>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</si>
  <si>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</si>
  <si>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</si>
  <si>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</si>
  <si>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</si>
  <si>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</si>
  <si>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</si>
  <si>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</si>
  <si>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CONT DE EXECUTIE CHELTUIELI OCTOMBRIE  2020</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</si>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</sst>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0.0"/>
  </numFmts>
  <fonts count="33">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hair"/>
      <right style="hair"/>
      <top style="hair"/>
      <bottom style="hair"/>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2" fillId="17" borderId="0" applyNumberFormat="0" applyBorder="0" applyAlignment="0" applyProtection="0"/>
    <xf numFmtId="0" fontId="26" fillId="9" borderId="1" applyNumberFormat="0" applyAlignment="0" applyProtection="0"/>
    <xf numFmtId="0" fontId="28"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1" fillId="7"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4" fillId="3" borderId="1" applyNumberFormat="0" applyAlignment="0" applyProtection="0"/>
    <xf numFmtId="0" fontId="27" fillId="0" borderId="6" applyNumberFormat="0" applyFill="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25"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138">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0" fontId="2" fillId="0" borderId="0" xfId="0" applyFont="1" applyFill="1" applyAlignment="1">
      <alignment horizontal="center" vertical="center" wrapText="1"/>
    </xf>
    <xf numFmtId="0" fontId="5" fillId="0" borderId="0" xfId="0" applyFont="1" applyFill="1" applyAlignment="1">
      <alignment/>
    </xf>
    <xf numFmtId="164" fontId="5" fillId="0" borderId="10" xfId="57" applyNumberFormat="1" applyFont="1" applyFill="1" applyBorder="1" applyAlignment="1">
      <alignment wrapText="1"/>
      <protection/>
    </xf>
    <xf numFmtId="4" fontId="2" fillId="0" borderId="10" xfId="57" applyNumberFormat="1" applyFont="1" applyFill="1" applyBorder="1" applyAlignment="1">
      <alignment wrapText="1"/>
      <protection/>
    </xf>
    <xf numFmtId="164" fontId="2" fillId="0" borderId="10" xfId="57" applyNumberFormat="1" applyFont="1" applyFill="1" applyBorder="1" applyAlignment="1">
      <alignment wrapText="1"/>
      <protection/>
    </xf>
    <xf numFmtId="164" fontId="2" fillId="0" borderId="10" xfId="57" applyNumberFormat="1" applyFont="1" applyFill="1" applyBorder="1" applyAlignment="1" applyProtection="1">
      <alignment horizontal="left" vertical="center" wrapText="1"/>
      <protection/>
    </xf>
    <xf numFmtId="0" fontId="6" fillId="0" borderId="0" xfId="0" applyFont="1" applyFill="1" applyAlignment="1">
      <alignment/>
    </xf>
    <xf numFmtId="164" fontId="6" fillId="0" borderId="10" xfId="57" applyNumberFormat="1" applyFont="1" applyFill="1" applyBorder="1" applyAlignment="1">
      <alignment wrapText="1"/>
      <protection/>
    </xf>
    <xf numFmtId="164" fontId="5" fillId="0" borderId="10" xfId="58" applyNumberFormat="1" applyFont="1" applyFill="1" applyBorder="1" applyAlignment="1">
      <alignment wrapText="1"/>
      <protection/>
    </xf>
    <xf numFmtId="164" fontId="2" fillId="0" borderId="10" xfId="58" applyNumberFormat="1" applyFont="1" applyFill="1" applyBorder="1" applyAlignment="1">
      <alignment wrapText="1"/>
      <protection/>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7" applyNumberFormat="1" applyFont="1" applyFill="1" applyBorder="1" applyAlignment="1">
      <alignment wrapText="1"/>
      <protection/>
    </xf>
    <xf numFmtId="4" fontId="2" fillId="0" borderId="10" xfId="57" applyNumberFormat="1" applyFont="1" applyFill="1" applyBorder="1" applyAlignment="1" applyProtection="1">
      <alignment wrapText="1"/>
      <protection/>
    </xf>
    <xf numFmtId="164" fontId="10" fillId="0" borderId="10" xfId="57" applyNumberFormat="1" applyFont="1" applyFill="1" applyBorder="1" applyAlignment="1">
      <alignment horizontal="left" vertical="center" wrapText="1"/>
      <protection/>
    </xf>
    <xf numFmtId="164" fontId="11" fillId="0" borderId="10" xfId="58" applyNumberFormat="1" applyFont="1" applyFill="1" applyBorder="1" applyAlignment="1">
      <alignment horizontal="left" vertical="center" wrapText="1"/>
      <protection/>
    </xf>
    <xf numFmtId="164" fontId="10" fillId="0" borderId="10" xfId="58"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6" applyNumberFormat="1" applyFont="1" applyFill="1" applyBorder="1" applyAlignment="1">
      <alignment vertical="top" wrapText="1"/>
      <protection/>
    </xf>
    <xf numFmtId="164" fontId="5" fillId="0" borderId="10" xfId="59"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7" applyNumberFormat="1" applyFont="1" applyFill="1" applyBorder="1" applyAlignment="1">
      <alignment wrapText="1"/>
      <protection/>
    </xf>
    <xf numFmtId="164" fontId="5" fillId="0" borderId="10" xfId="57" applyNumberFormat="1" applyFont="1" applyFill="1" applyBorder="1" applyAlignment="1">
      <alignment/>
      <protection/>
    </xf>
    <xf numFmtId="164" fontId="2" fillId="0" borderId="10" xfId="57"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4"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 fontId="5" fillId="0" borderId="10" xfId="0" applyNumberFormat="1" applyFont="1" applyFill="1" applyBorder="1" applyAlignment="1">
      <alignment wrapText="1"/>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 fontId="2" fillId="0" borderId="10" xfId="55" applyNumberFormat="1" applyFont="1" applyFill="1" applyBorder="1" applyAlignment="1" applyProtection="1">
      <alignment wrapText="1"/>
      <protection locked="0"/>
    </xf>
    <xf numFmtId="0" fontId="5" fillId="0" borderId="0" xfId="0" applyFont="1" applyFill="1" applyBorder="1" applyAlignment="1">
      <alignment/>
    </xf>
    <xf numFmtId="4" fontId="10" fillId="0" borderId="10" xfId="0" applyNumberFormat="1" applyFont="1" applyFill="1" applyBorder="1" applyAlignment="1">
      <alignment wrapText="1"/>
    </xf>
    <xf numFmtId="4" fontId="10" fillId="0" borderId="10" xfId="0" applyNumberFormat="1" applyFont="1" applyFill="1" applyBorder="1" applyAlignment="1" applyProtection="1">
      <alignment horizontal="left" wrapText="1"/>
      <protection/>
    </xf>
    <xf numFmtId="164" fontId="2" fillId="0" borderId="10" xfId="0" applyNumberFormat="1" applyFont="1" applyFill="1" applyBorder="1" applyAlignment="1" applyProtection="1">
      <alignment wrapText="1"/>
      <protection/>
    </xf>
    <xf numFmtId="164" fontId="2" fillId="0" borderId="10" xfId="57"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8" applyNumberFormat="1" applyFont="1" applyFill="1" applyBorder="1" applyAlignment="1" applyProtection="1">
      <alignment horizontal="right" wrapText="1"/>
      <protection/>
    </xf>
    <xf numFmtId="4" fontId="5" fillId="0" borderId="10" xfId="58"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8" applyNumberFormat="1" applyFont="1" applyFill="1" applyBorder="1" applyAlignment="1" applyProtection="1">
      <alignment horizontal="right" wrapText="1"/>
      <protection/>
    </xf>
    <xf numFmtId="4" fontId="7" fillId="0" borderId="10" xfId="58"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8"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8"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0" fontId="4" fillId="0" borderId="0" xfId="0" applyFont="1" applyFill="1" applyAlignment="1">
      <alignment horizontal="right"/>
    </xf>
    <xf numFmtId="4" fontId="5" fillId="0" borderId="10" xfId="57" applyNumberFormat="1" applyFont="1" applyFill="1" applyBorder="1" applyAlignment="1">
      <alignment wrapText="1"/>
      <protection/>
    </xf>
    <xf numFmtId="49" fontId="5" fillId="0" borderId="11"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3" fontId="5" fillId="0" borderId="12" xfId="0" applyNumberFormat="1" applyFont="1" applyFill="1" applyBorder="1" applyAlignment="1">
      <alignment horizontal="center"/>
    </xf>
    <xf numFmtId="3" fontId="4" fillId="0" borderId="12" xfId="0" applyNumberFormat="1" applyFont="1" applyFill="1" applyBorder="1" applyAlignment="1">
      <alignment horizontal="center"/>
    </xf>
    <xf numFmtId="3" fontId="4" fillId="0" borderId="13" xfId="0" applyNumberFormat="1" applyFont="1" applyFill="1" applyBorder="1" applyAlignment="1">
      <alignment horizontal="center"/>
    </xf>
    <xf numFmtId="49" fontId="5" fillId="0" borderId="14" xfId="0" applyNumberFormat="1" applyFont="1" applyFill="1" applyBorder="1" applyAlignment="1">
      <alignment vertical="top" wrapText="1"/>
    </xf>
    <xf numFmtId="164" fontId="5" fillId="0" borderId="15" xfId="57" applyNumberFormat="1" applyFont="1" applyFill="1" applyBorder="1" applyAlignment="1" applyProtection="1">
      <alignment horizontal="left" wrapText="1"/>
      <protection/>
    </xf>
    <xf numFmtId="4" fontId="5" fillId="0" borderId="15" xfId="58" applyNumberFormat="1" applyFont="1" applyFill="1" applyBorder="1" applyAlignment="1" applyProtection="1">
      <alignment horizontal="right" wrapText="1"/>
      <protection/>
    </xf>
    <xf numFmtId="4" fontId="5" fillId="0" borderId="16" xfId="58" applyNumberFormat="1" applyFont="1" applyFill="1" applyBorder="1" applyAlignment="1" applyProtection="1">
      <alignment horizontal="right" wrapText="1"/>
      <protection/>
    </xf>
    <xf numFmtId="49" fontId="5" fillId="0" borderId="17" xfId="0" applyNumberFormat="1" applyFont="1" applyFill="1" applyBorder="1" applyAlignment="1">
      <alignment vertical="top" wrapText="1"/>
    </xf>
    <xf numFmtId="4" fontId="5" fillId="0" borderId="18" xfId="58" applyNumberFormat="1" applyFont="1" applyFill="1" applyBorder="1" applyAlignment="1">
      <alignment horizontal="right" wrapText="1"/>
      <protection/>
    </xf>
    <xf numFmtId="49" fontId="5" fillId="0" borderId="17" xfId="0" applyNumberFormat="1" applyFont="1" applyFill="1" applyBorder="1" applyAlignment="1">
      <alignment horizontal="left" vertical="top" wrapText="1"/>
    </xf>
    <xf numFmtId="49" fontId="2" fillId="0" borderId="17" xfId="0" applyNumberFormat="1" applyFont="1" applyFill="1" applyBorder="1" applyAlignment="1">
      <alignment vertical="top" wrapText="1"/>
    </xf>
    <xf numFmtId="4" fontId="2" fillId="0" borderId="18" xfId="0" applyNumberFormat="1" applyFont="1" applyFill="1" applyBorder="1" applyAlignment="1">
      <alignment/>
    </xf>
    <xf numFmtId="4" fontId="4" fillId="0" borderId="18" xfId="0" applyNumberFormat="1" applyFont="1" applyFill="1" applyBorder="1" applyAlignment="1">
      <alignment horizontal="right"/>
    </xf>
    <xf numFmtId="4" fontId="7" fillId="0" borderId="18" xfId="58" applyNumberFormat="1" applyFont="1" applyFill="1" applyBorder="1" applyAlignment="1">
      <alignment horizontal="right" wrapText="1"/>
      <protection/>
    </xf>
    <xf numFmtId="49" fontId="6" fillId="0" borderId="17" xfId="0" applyNumberFormat="1" applyFont="1" applyFill="1" applyBorder="1" applyAlignment="1">
      <alignment vertical="top" wrapText="1"/>
    </xf>
    <xf numFmtId="4" fontId="5" fillId="0" borderId="18" xfId="58" applyNumberFormat="1" applyFont="1" applyFill="1" applyBorder="1" applyAlignment="1">
      <alignment horizontal="right"/>
      <protection/>
    </xf>
    <xf numFmtId="4" fontId="5" fillId="0" borderId="18" xfId="58" applyNumberFormat="1" applyFont="1" applyFill="1" applyBorder="1" applyAlignment="1" applyProtection="1">
      <alignment horizontal="right" wrapText="1"/>
      <protection/>
    </xf>
    <xf numFmtId="49" fontId="2" fillId="0" borderId="17" xfId="0" applyNumberFormat="1" applyFont="1" applyFill="1" applyBorder="1" applyAlignment="1">
      <alignment horizontal="left" vertical="top" wrapText="1"/>
    </xf>
    <xf numFmtId="49" fontId="9" fillId="0" borderId="17" xfId="0" applyNumberFormat="1" applyFont="1" applyFill="1" applyBorder="1" applyAlignment="1">
      <alignment vertical="top" wrapText="1"/>
    </xf>
    <xf numFmtId="4" fontId="7" fillId="0" borderId="18" xfId="58" applyNumberFormat="1" applyFont="1" applyFill="1" applyBorder="1" applyAlignment="1" applyProtection="1">
      <alignment horizontal="right" wrapText="1"/>
      <protection/>
    </xf>
    <xf numFmtId="4" fontId="6" fillId="0" borderId="18" xfId="0" applyNumberFormat="1" applyFont="1" applyFill="1" applyBorder="1" applyAlignment="1">
      <alignment horizontal="right"/>
    </xf>
    <xf numFmtId="4" fontId="2" fillId="0" borderId="18" xfId="0" applyNumberFormat="1" applyFont="1" applyFill="1" applyBorder="1" applyAlignment="1" applyProtection="1">
      <alignment/>
      <protection/>
    </xf>
    <xf numFmtId="4" fontId="2" fillId="0" borderId="18" xfId="57" applyNumberFormat="1" applyFont="1" applyFill="1" applyBorder="1" applyAlignment="1">
      <alignment wrapText="1"/>
      <protection/>
    </xf>
    <xf numFmtId="4" fontId="5" fillId="0" borderId="18" xfId="0" applyNumberFormat="1" applyFont="1" applyFill="1" applyBorder="1" applyAlignment="1">
      <alignment/>
    </xf>
    <xf numFmtId="49" fontId="2" fillId="0" borderId="19" xfId="0" applyNumberFormat="1" applyFont="1" applyFill="1" applyBorder="1" applyAlignment="1">
      <alignment vertical="top" wrapText="1"/>
    </xf>
    <xf numFmtId="3" fontId="2" fillId="0" borderId="20" xfId="0" applyNumberFormat="1" applyFont="1" applyFill="1" applyBorder="1" applyAlignment="1">
      <alignment wrapText="1"/>
    </xf>
    <xf numFmtId="4" fontId="2" fillId="0" borderId="20" xfId="0" applyNumberFormat="1" applyFont="1" applyFill="1" applyBorder="1" applyAlignment="1">
      <alignment/>
    </xf>
    <xf numFmtId="4" fontId="2" fillId="0" borderId="20" xfId="58" applyNumberFormat="1" applyFont="1" applyFill="1" applyBorder="1" applyAlignment="1" applyProtection="1">
      <alignment horizontal="right" wrapText="1"/>
      <protection/>
    </xf>
    <xf numFmtId="4" fontId="2" fillId="0" borderId="21" xfId="0" applyNumberFormat="1" applyFont="1" applyFill="1" applyBorder="1" applyAlignment="1">
      <alignment/>
    </xf>
    <xf numFmtId="4" fontId="5" fillId="0" borderId="11" xfId="0" applyNumberFormat="1" applyFont="1" applyFill="1" applyBorder="1" applyAlignment="1">
      <alignment horizontal="center" vertical="center" wrapText="1"/>
    </xf>
    <xf numFmtId="3" fontId="5" fillId="0" borderId="11" xfId="0" applyNumberFormat="1" applyFont="1" applyFill="1" applyBorder="1" applyAlignment="1">
      <alignment horizontal="center"/>
    </xf>
    <xf numFmtId="3" fontId="5" fillId="0" borderId="12" xfId="0" applyNumberFormat="1" applyFont="1" applyFill="1" applyBorder="1" applyAlignment="1">
      <alignment horizontal="center" wrapText="1"/>
    </xf>
    <xf numFmtId="3" fontId="5" fillId="0" borderId="13" xfId="0" applyNumberFormat="1" applyFont="1" applyFill="1" applyBorder="1" applyAlignment="1">
      <alignment horizontal="center"/>
    </xf>
    <xf numFmtId="49" fontId="14" fillId="0" borderId="14" xfId="0" applyNumberFormat="1" applyFont="1" applyFill="1" applyBorder="1" applyAlignment="1">
      <alignment horizontal="left"/>
    </xf>
    <xf numFmtId="4" fontId="5" fillId="0" borderId="15" xfId="0" applyNumberFormat="1" applyFont="1" applyFill="1" applyBorder="1" applyAlignment="1">
      <alignment wrapText="1"/>
    </xf>
    <xf numFmtId="4" fontId="5" fillId="0" borderId="15" xfId="0" applyNumberFormat="1" applyFont="1" applyFill="1" applyBorder="1" applyAlignment="1">
      <alignment/>
    </xf>
    <xf numFmtId="4" fontId="5" fillId="0" borderId="16" xfId="0" applyNumberFormat="1" applyFont="1" applyFill="1" applyBorder="1" applyAlignment="1">
      <alignment/>
    </xf>
    <xf numFmtId="49" fontId="14" fillId="0" borderId="17" xfId="0" applyNumberFormat="1" applyFont="1" applyFill="1" applyBorder="1" applyAlignment="1">
      <alignment horizontal="left"/>
    </xf>
    <xf numFmtId="49" fontId="15" fillId="0" borderId="17" xfId="0" applyNumberFormat="1" applyFont="1" applyFill="1" applyBorder="1" applyAlignment="1">
      <alignment horizontal="left"/>
    </xf>
    <xf numFmtId="49" fontId="15" fillId="0" borderId="17" xfId="55" applyNumberFormat="1" applyFont="1" applyFill="1" applyBorder="1" applyAlignment="1" applyProtection="1">
      <alignment horizontal="left"/>
      <protection locked="0"/>
    </xf>
    <xf numFmtId="0" fontId="5" fillId="0" borderId="17" xfId="0" applyFont="1" applyFill="1" applyBorder="1" applyAlignment="1">
      <alignment/>
    </xf>
    <xf numFmtId="49" fontId="15" fillId="0" borderId="17" xfId="0" applyNumberFormat="1" applyFont="1" applyFill="1" applyBorder="1" applyAlignment="1" applyProtection="1">
      <alignment horizontal="left" vertical="center"/>
      <protection/>
    </xf>
    <xf numFmtId="4" fontId="15" fillId="0" borderId="17" xfId="0" applyNumberFormat="1" applyFont="1" applyFill="1" applyBorder="1" applyAlignment="1">
      <alignment horizontal="left"/>
    </xf>
    <xf numFmtId="0" fontId="15" fillId="0" borderId="17" xfId="0" applyFont="1" applyFill="1" applyBorder="1" applyAlignment="1">
      <alignment wrapText="1"/>
    </xf>
    <xf numFmtId="0" fontId="2" fillId="0" borderId="17" xfId="0" applyFont="1" applyFill="1" applyBorder="1" applyAlignment="1">
      <alignment wrapText="1"/>
    </xf>
    <xf numFmtId="0" fontId="5" fillId="0" borderId="17"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4" fontId="5" fillId="0" borderId="20" xfId="0" applyNumberFormat="1" applyFont="1" applyFill="1" applyBorder="1" applyAlignment="1">
      <alignment/>
    </xf>
    <xf numFmtId="0" fontId="5" fillId="0" borderId="0" xfId="0" applyFont="1" applyFill="1" applyBorder="1" applyAlignment="1">
      <alignment horizontal="center" wrapText="1"/>
    </xf>
    <xf numFmtId="0" fontId="14" fillId="0" borderId="0" xfId="0" applyFont="1" applyFill="1" applyBorder="1" applyAlignment="1">
      <alignment horizontal="center" wrapText="1"/>
    </xf>
    <xf numFmtId="0" fontId="5"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uget 2004 cf lg 507 2003 CU DEBL10% MAI cu virari" xfId="56"/>
    <cellStyle name="Normal_BUGET RECTIFICARE OUG 89 VIRARI FINALE" xfId="57"/>
    <cellStyle name="Normal_BUGET RECTIFICARE OUG 89 VIRARI FINALE_12.Cont executie CHELTUIELI DECEMBRIE 2014" xfId="58"/>
    <cellStyle name="Normal_LG 216 CALCULE BVC 200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6"/>
  <sheetViews>
    <sheetView zoomScalePageLayoutView="0" workbookViewId="0" topLeftCell="A1">
      <pane xSplit="4" ySplit="6" topLeftCell="E7" activePane="bottomRight" state="frozen"/>
      <selection pane="topLeft" activeCell="C79" sqref="C79:E79"/>
      <selection pane="topRight" activeCell="C79" sqref="C79:E79"/>
      <selection pane="bottomLeft" activeCell="C79" sqref="C79:E79"/>
      <selection pane="bottomRight" activeCell="N12" sqref="N12"/>
    </sheetView>
  </sheetViews>
  <sheetFormatPr defaultColWidth="9.140625" defaultRowHeight="12.75"/>
  <cols>
    <col min="1" max="1" width="11.140625" style="40" customWidth="1"/>
    <col min="2" max="2" width="57.57421875" style="5" customWidth="1"/>
    <col min="3" max="3" width="5.28125" style="5" customWidth="1"/>
    <col min="4" max="4" width="14.00390625" style="33" customWidth="1"/>
    <col min="5" max="5" width="11.28125" style="33" hidden="1" customWidth="1"/>
    <col min="6" max="6" width="16.7109375" style="5" customWidth="1"/>
    <col min="7" max="7" width="17.7109375" style="5" customWidth="1"/>
    <col min="8" max="8" width="13.8515625" style="43" customWidth="1"/>
    <col min="9" max="9" width="10.7109375" style="43" customWidth="1"/>
    <col min="10" max="10" width="9.28125" style="43" customWidth="1"/>
    <col min="11" max="11" width="10.28125" style="43" customWidth="1"/>
    <col min="12" max="12" width="9.8515625" style="43" customWidth="1"/>
    <col min="13" max="13" width="10.7109375" style="43" customWidth="1"/>
    <col min="14" max="14" width="10.00390625" style="43" customWidth="1"/>
    <col min="15" max="15" width="10.28125" style="43" customWidth="1"/>
    <col min="16" max="16" width="9.57421875" style="43" customWidth="1"/>
    <col min="17" max="17" width="10.7109375" style="43" customWidth="1"/>
    <col min="18" max="18" width="10.140625" style="43" bestFit="1" customWidth="1"/>
    <col min="19" max="19" width="10.57421875" style="43" customWidth="1"/>
    <col min="20" max="20" width="10.00390625" style="43" customWidth="1"/>
    <col min="21" max="21" width="10.8515625" style="43" customWidth="1"/>
    <col min="22" max="22" width="10.140625" style="43" customWidth="1"/>
    <col min="23" max="23" width="9.7109375" style="43" customWidth="1"/>
    <col min="24" max="24" width="10.8515625" style="43" customWidth="1"/>
    <col min="25" max="25" width="11.140625" style="43" customWidth="1"/>
    <col min="26" max="26" width="9.140625" style="43" customWidth="1"/>
    <col min="27" max="27" width="10.57421875" style="43" customWidth="1"/>
    <col min="28" max="28" width="9.8515625" style="43" customWidth="1"/>
    <col min="29" max="29" width="10.8515625" style="43" customWidth="1"/>
    <col min="30" max="30" width="10.28125" style="43" customWidth="1"/>
    <col min="31" max="31" width="8.57421875" style="43" customWidth="1"/>
    <col min="32" max="32" width="10.421875" style="43" customWidth="1"/>
    <col min="33" max="34" width="9.8515625" style="43" customWidth="1"/>
    <col min="35" max="35" width="9.28125" style="43" customWidth="1"/>
    <col min="36" max="36" width="9.00390625" style="43" customWidth="1"/>
    <col min="37" max="37" width="10.421875" style="43" customWidth="1"/>
    <col min="38" max="38" width="11.28125" style="43" customWidth="1"/>
    <col min="39" max="39" width="9.8515625" style="43" customWidth="1"/>
    <col min="40" max="40" width="10.421875" style="43" customWidth="1"/>
    <col min="41" max="41" width="9.7109375" style="43" customWidth="1"/>
    <col min="42" max="42" width="11.140625" style="43" customWidth="1"/>
    <col min="43" max="43" width="10.421875" style="43" customWidth="1"/>
    <col min="44" max="44" width="10.00390625" style="43" customWidth="1"/>
    <col min="45" max="45" width="10.140625" style="43" customWidth="1"/>
    <col min="46" max="46" width="10.7109375" style="43" customWidth="1"/>
    <col min="47" max="47" width="11.140625" style="43" customWidth="1"/>
    <col min="48" max="48" width="9.57421875" style="43" customWidth="1"/>
    <col min="49" max="49" width="11.28125" style="43" customWidth="1"/>
    <col min="50" max="50" width="11.00390625" style="43" customWidth="1"/>
    <col min="51" max="51" width="9.8515625" style="43" customWidth="1"/>
    <col min="52" max="52" width="10.7109375" style="43" customWidth="1"/>
    <col min="53" max="53" width="10.28125" style="43" customWidth="1"/>
    <col min="54" max="54" width="10.57421875" style="43" customWidth="1"/>
    <col min="55" max="55" width="9.57421875" style="43" customWidth="1"/>
    <col min="56" max="56" width="8.421875" style="43" customWidth="1"/>
    <col min="57" max="57" width="10.7109375" style="43" customWidth="1"/>
    <col min="58" max="58" width="10.140625" style="43" customWidth="1"/>
    <col min="59" max="59" width="10.7109375" style="43" customWidth="1"/>
    <col min="60" max="60" width="9.8515625" style="43" customWidth="1"/>
    <col min="61" max="61" width="9.7109375" style="43" customWidth="1"/>
    <col min="62" max="62" width="10.00390625" style="43" customWidth="1"/>
    <col min="63" max="63" width="11.421875" style="43" customWidth="1"/>
    <col min="64" max="64" width="10.00390625" style="43" customWidth="1"/>
    <col min="65" max="65" width="9.7109375" style="43" customWidth="1"/>
    <col min="66" max="66" width="10.00390625" style="43" customWidth="1"/>
    <col min="67" max="67" width="10.7109375" style="43" customWidth="1"/>
    <col min="68" max="68" width="9.28125" style="43" customWidth="1"/>
    <col min="69" max="69" width="10.7109375" style="43" customWidth="1"/>
    <col min="70" max="70" width="10.140625" style="43" customWidth="1"/>
    <col min="71" max="71" width="10.8515625" style="43" customWidth="1"/>
    <col min="72" max="72" width="11.140625" style="43" customWidth="1"/>
    <col min="73" max="75" width="10.28125" style="43" customWidth="1"/>
    <col min="76" max="76" width="9.57421875" style="43" customWidth="1"/>
    <col min="77" max="77" width="10.28125" style="43" customWidth="1"/>
    <col min="78" max="78" width="9.57421875" style="43" customWidth="1"/>
    <col min="79" max="79" width="10.140625" style="43" customWidth="1"/>
    <col min="80" max="80" width="8.8515625" style="43" customWidth="1"/>
    <col min="81" max="81" width="9.421875" style="43" customWidth="1"/>
    <col min="82" max="82" width="10.28125" style="43" customWidth="1"/>
    <col min="83" max="83" width="9.8515625" style="43" customWidth="1"/>
    <col min="84" max="84" width="9.57421875" style="43" customWidth="1"/>
    <col min="85" max="85" width="9.00390625" style="43" customWidth="1"/>
    <col min="86" max="86" width="9.7109375" style="43" customWidth="1"/>
    <col min="87" max="88" width="10.421875" style="43" customWidth="1"/>
    <col min="89" max="89" width="10.140625" style="43" customWidth="1"/>
    <col min="90" max="90" width="10.28125" style="43" customWidth="1"/>
    <col min="91" max="91" width="11.57421875" style="43" customWidth="1"/>
    <col min="92" max="93" width="11.140625" style="43" customWidth="1"/>
    <col min="94" max="94" width="9.8515625" style="43" customWidth="1"/>
    <col min="95" max="95" width="8.57421875" style="43" customWidth="1"/>
    <col min="96" max="96" width="10.28125" style="43" customWidth="1"/>
    <col min="97" max="97" width="10.00390625" style="43" customWidth="1"/>
    <col min="98" max="98" width="9.8515625" style="43" customWidth="1"/>
    <col min="99" max="99" width="10.140625" style="43" customWidth="1"/>
    <col min="100" max="100" width="11.7109375" style="43" customWidth="1"/>
    <col min="101" max="101" width="8.140625" style="43" customWidth="1"/>
    <col min="102" max="102" width="8.57421875" style="43" customWidth="1"/>
    <col min="103" max="103" width="10.140625" style="43" customWidth="1"/>
    <col min="104" max="104" width="11.7109375" style="43" customWidth="1"/>
    <col min="105" max="105" width="9.57421875" style="43" customWidth="1"/>
    <col min="106" max="106" width="9.421875" style="43" customWidth="1"/>
    <col min="107" max="107" width="12.28125" style="43" customWidth="1"/>
    <col min="108" max="108" width="11.421875" style="43" customWidth="1"/>
    <col min="109" max="109" width="11.57421875" style="43" customWidth="1"/>
    <col min="110" max="110" width="11.421875" style="43" customWidth="1"/>
    <col min="111" max="111" width="14.28125" style="43" customWidth="1"/>
    <col min="112" max="112" width="10.57421875" style="43" customWidth="1"/>
    <col min="113" max="113" width="11.7109375" style="43" bestFit="1" customWidth="1"/>
    <col min="114" max="114" width="11.00390625" style="43" customWidth="1"/>
    <col min="115" max="115" width="12.00390625" style="43" customWidth="1"/>
    <col min="116" max="116" width="10.8515625" style="43" customWidth="1"/>
    <col min="117" max="117" width="11.57421875" style="43" customWidth="1"/>
    <col min="118" max="118" width="9.8515625" style="43" customWidth="1"/>
    <col min="119" max="119" width="10.57421875" style="43" customWidth="1"/>
    <col min="120" max="121" width="9.140625" style="43" customWidth="1"/>
    <col min="122" max="122" width="10.57421875" style="43" customWidth="1"/>
    <col min="123" max="123" width="9.8515625" style="43" customWidth="1"/>
    <col min="124" max="124" width="10.140625" style="43" customWidth="1"/>
    <col min="125" max="126" width="9.140625" style="43" customWidth="1"/>
    <col min="127" max="127" width="10.57421875" style="43" customWidth="1"/>
    <col min="128" max="128" width="10.00390625" style="43" customWidth="1"/>
    <col min="129" max="129" width="9.8515625" style="43" customWidth="1"/>
    <col min="130" max="131" width="9.140625" style="43" customWidth="1"/>
    <col min="132" max="132" width="10.421875" style="43" customWidth="1"/>
    <col min="133" max="133" width="9.7109375" style="43" customWidth="1"/>
    <col min="134" max="134" width="10.00390625" style="43" customWidth="1"/>
    <col min="135" max="136" width="9.140625" style="43" customWidth="1"/>
    <col min="137" max="137" width="10.140625" style="43" customWidth="1"/>
    <col min="138" max="138" width="12.7109375" style="43" bestFit="1" customWidth="1"/>
    <col min="139" max="150" width="9.140625" style="43" customWidth="1"/>
    <col min="151" max="16384" width="9.140625" style="5" customWidth="1"/>
  </cols>
  <sheetData>
    <row r="1" spans="2:111" ht="20.25">
      <c r="B1" s="41" t="s">
        <v>470</v>
      </c>
      <c r="C1" s="41"/>
      <c r="D1" s="42"/>
      <c r="E1" s="42"/>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2:111" ht="17.25" customHeight="1">
      <c r="B2" s="44"/>
      <c r="C2" s="44"/>
      <c r="D2" s="42"/>
      <c r="E2" s="42"/>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7" ht="15">
      <c r="A3" s="45"/>
      <c r="B3" s="46"/>
      <c r="C3" s="46"/>
      <c r="D3" s="6"/>
      <c r="E3" s="6"/>
      <c r="F3" s="6"/>
      <c r="G3" s="6"/>
      <c r="EG3" s="47"/>
    </row>
    <row r="4" spans="2:137" ht="12.75" customHeight="1" thickBot="1">
      <c r="B4" s="43"/>
      <c r="C4" s="43"/>
      <c r="D4" s="6"/>
      <c r="E4" s="6"/>
      <c r="F4" s="6"/>
      <c r="G4" s="78" t="s">
        <v>0</v>
      </c>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7"/>
      <c r="DJ4" s="137"/>
      <c r="DK4" s="137"/>
      <c r="DL4" s="137"/>
      <c r="DM4" s="137"/>
      <c r="DN4" s="135"/>
      <c r="DO4" s="135"/>
      <c r="DP4" s="135"/>
      <c r="DQ4" s="135"/>
      <c r="DR4" s="135"/>
      <c r="DS4" s="135"/>
      <c r="DT4" s="135"/>
      <c r="DU4" s="135"/>
      <c r="DV4" s="135"/>
      <c r="DW4" s="135"/>
      <c r="DX4" s="135"/>
      <c r="DY4" s="135"/>
      <c r="DZ4" s="135"/>
      <c r="EA4" s="135"/>
      <c r="EB4" s="135"/>
      <c r="EC4" s="135"/>
      <c r="ED4" s="135"/>
      <c r="EE4" s="135"/>
      <c r="EF4" s="135"/>
      <c r="EG4" s="135"/>
    </row>
    <row r="5" spans="1:137" ht="90.75" thickBot="1">
      <c r="A5" s="114" t="s">
        <v>1</v>
      </c>
      <c r="B5" s="82" t="s">
        <v>2</v>
      </c>
      <c r="C5" s="82" t="s">
        <v>3</v>
      </c>
      <c r="D5" s="82" t="s">
        <v>4</v>
      </c>
      <c r="E5" s="82" t="s">
        <v>5</v>
      </c>
      <c r="F5" s="81" t="s">
        <v>6</v>
      </c>
      <c r="G5" s="83" t="s">
        <v>7</v>
      </c>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row>
    <row r="6" spans="1:150" s="50" customFormat="1" ht="15.75" thickBot="1">
      <c r="A6" s="115"/>
      <c r="B6" s="116"/>
      <c r="C6" s="116"/>
      <c r="D6" s="85"/>
      <c r="E6" s="85"/>
      <c r="F6" s="85"/>
      <c r="G6" s="117"/>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
      <c r="EI6" s="4"/>
      <c r="EJ6" s="4"/>
      <c r="EK6" s="4"/>
      <c r="EL6" s="4"/>
      <c r="EM6" s="4"/>
      <c r="EN6" s="4"/>
      <c r="EO6" s="4"/>
      <c r="EP6" s="4"/>
      <c r="EQ6" s="4"/>
      <c r="ER6" s="4"/>
      <c r="ES6" s="4"/>
      <c r="ET6" s="4"/>
    </row>
    <row r="7" spans="1:139" ht="15">
      <c r="A7" s="118" t="s">
        <v>8</v>
      </c>
      <c r="B7" s="119" t="s">
        <v>9</v>
      </c>
      <c r="C7" s="120">
        <f>+C8+C64+C101+C91+C88</f>
        <v>0</v>
      </c>
      <c r="D7" s="120">
        <f>+D8+D64+D101+D91+D88</f>
        <v>226771680</v>
      </c>
      <c r="E7" s="120">
        <f>+E8+E64+E101+E91+E88</f>
        <v>0</v>
      </c>
      <c r="F7" s="120">
        <f>+F8+F64+F101+F91+F88</f>
        <v>134694144.95999998</v>
      </c>
      <c r="G7" s="121">
        <f>+G8+G64+G101+G91+G88</f>
        <v>13856582.399999999</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6"/>
      <c r="EI7" s="6"/>
    </row>
    <row r="8" spans="1:139" ht="15">
      <c r="A8" s="122" t="s">
        <v>10</v>
      </c>
      <c r="B8" s="51" t="s">
        <v>11</v>
      </c>
      <c r="C8" s="65">
        <f>+C14+C51+C9</f>
        <v>0</v>
      </c>
      <c r="D8" s="65">
        <f>+D14+D51+D9</f>
        <v>168745000</v>
      </c>
      <c r="E8" s="65">
        <f>+E14+E51+E9</f>
        <v>0</v>
      </c>
      <c r="F8" s="65">
        <f>+F14+F51+F9</f>
        <v>135680773.95999998</v>
      </c>
      <c r="G8" s="108">
        <f>+G14+G51+G9</f>
        <v>14750572.399999999</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6"/>
      <c r="EI8" s="6"/>
    </row>
    <row r="9" spans="1:139" ht="15">
      <c r="A9" s="122" t="s">
        <v>12</v>
      </c>
      <c r="B9" s="51" t="s">
        <v>13</v>
      </c>
      <c r="C9" s="65">
        <f>+C10+C11+C12+C13</f>
        <v>0</v>
      </c>
      <c r="D9" s="65">
        <f>+D10+D11+D12+D13</f>
        <v>0</v>
      </c>
      <c r="E9" s="65">
        <f>+E10+E11+E12+E13</f>
        <v>0</v>
      </c>
      <c r="F9" s="65">
        <f>+F10+F11+F12+F13</f>
        <v>0</v>
      </c>
      <c r="G9" s="108">
        <f>+G10+G11+G12+G13</f>
        <v>0</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6"/>
      <c r="EI9" s="6"/>
    </row>
    <row r="10" spans="1:139" ht="45">
      <c r="A10" s="122" t="s">
        <v>14</v>
      </c>
      <c r="B10" s="51" t="s">
        <v>15</v>
      </c>
      <c r="C10" s="65"/>
      <c r="D10" s="65"/>
      <c r="E10" s="65"/>
      <c r="F10" s="65"/>
      <c r="G10" s="108"/>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6"/>
      <c r="EI10" s="6"/>
    </row>
    <row r="11" spans="1:139" ht="45">
      <c r="A11" s="122" t="s">
        <v>16</v>
      </c>
      <c r="B11" s="51" t="s">
        <v>17</v>
      </c>
      <c r="C11" s="65"/>
      <c r="D11" s="65"/>
      <c r="E11" s="65"/>
      <c r="F11" s="65"/>
      <c r="G11" s="108"/>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6"/>
      <c r="EI11" s="6"/>
    </row>
    <row r="12" spans="1:139" ht="30">
      <c r="A12" s="122" t="s">
        <v>18</v>
      </c>
      <c r="B12" s="51" t="s">
        <v>19</v>
      </c>
      <c r="C12" s="65"/>
      <c r="D12" s="65"/>
      <c r="E12" s="65"/>
      <c r="F12" s="65"/>
      <c r="G12" s="10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6"/>
      <c r="EI12" s="6"/>
    </row>
    <row r="13" spans="1:139" ht="45">
      <c r="A13" s="122" t="s">
        <v>20</v>
      </c>
      <c r="B13" s="51" t="s">
        <v>21</v>
      </c>
      <c r="C13" s="65"/>
      <c r="D13" s="65"/>
      <c r="E13" s="65"/>
      <c r="F13" s="65"/>
      <c r="G13" s="10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6"/>
      <c r="EI13" s="6"/>
    </row>
    <row r="14" spans="1:139" ht="15">
      <c r="A14" s="122" t="s">
        <v>22</v>
      </c>
      <c r="B14" s="51" t="s">
        <v>23</v>
      </c>
      <c r="C14" s="65">
        <f>+C15+C27</f>
        <v>0</v>
      </c>
      <c r="D14" s="65">
        <f>+D15+D27</f>
        <v>168404000</v>
      </c>
      <c r="E14" s="65">
        <f>+E15+E27</f>
        <v>0</v>
      </c>
      <c r="F14" s="65">
        <f>+F15+F27</f>
        <v>135454251.42</v>
      </c>
      <c r="G14" s="108">
        <f>+G15+G27</f>
        <v>14720605.219999999</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6"/>
      <c r="EI14" s="6"/>
    </row>
    <row r="15" spans="1:139" ht="15">
      <c r="A15" s="122" t="s">
        <v>24</v>
      </c>
      <c r="B15" s="51" t="s">
        <v>25</v>
      </c>
      <c r="C15" s="65">
        <f>+C16+C23+C26</f>
        <v>0</v>
      </c>
      <c r="D15" s="65">
        <f>+D16+D23+D26</f>
        <v>7177000</v>
      </c>
      <c r="E15" s="65">
        <f>+E16+E23+E26</f>
        <v>0</v>
      </c>
      <c r="F15" s="65">
        <f>+F16+F23+F26</f>
        <v>6527054.42</v>
      </c>
      <c r="G15" s="108">
        <f>+G16+G23+G26</f>
        <v>724617.2199999997</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6"/>
      <c r="EI15" s="6"/>
    </row>
    <row r="16" spans="1:139" ht="30">
      <c r="A16" s="122" t="s">
        <v>26</v>
      </c>
      <c r="B16" s="51" t="s">
        <v>27</v>
      </c>
      <c r="C16" s="65">
        <f>C17+C18+C20+C21+C22+C19</f>
        <v>0</v>
      </c>
      <c r="D16" s="65">
        <f>D17+D18+D20+D21+D22+D19</f>
        <v>180000</v>
      </c>
      <c r="E16" s="65">
        <f>E17+E18+E20+E21+E22+E19</f>
        <v>0</v>
      </c>
      <c r="F16" s="65">
        <f>F17+F18+F20+F21+F22+F19</f>
        <v>341937</v>
      </c>
      <c r="G16" s="108">
        <f>G17+G18+G20+G21+G22+G19</f>
        <v>75882</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6"/>
      <c r="EI16" s="6"/>
    </row>
    <row r="17" spans="1:174" s="43" customFormat="1" ht="30">
      <c r="A17" s="123" t="s">
        <v>28</v>
      </c>
      <c r="B17" s="52" t="s">
        <v>29</v>
      </c>
      <c r="C17" s="32"/>
      <c r="D17" s="65">
        <v>180000</v>
      </c>
      <c r="E17" s="65"/>
      <c r="F17" s="32">
        <v>341973</v>
      </c>
      <c r="G17" s="96">
        <f>F17-H17</f>
        <v>75882</v>
      </c>
      <c r="H17" s="32">
        <v>266091</v>
      </c>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43" customFormat="1" ht="30">
      <c r="A18" s="123" t="s">
        <v>30</v>
      </c>
      <c r="B18" s="52" t="s">
        <v>31</v>
      </c>
      <c r="C18" s="32"/>
      <c r="D18" s="65"/>
      <c r="E18" s="65"/>
      <c r="F18" s="32"/>
      <c r="G18" s="96"/>
      <c r="H18" s="32"/>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43" customFormat="1" ht="15">
      <c r="A19" s="123" t="s">
        <v>32</v>
      </c>
      <c r="B19" s="52" t="s">
        <v>33</v>
      </c>
      <c r="C19" s="32"/>
      <c r="D19" s="65"/>
      <c r="E19" s="65"/>
      <c r="F19" s="32"/>
      <c r="G19" s="96"/>
      <c r="H19" s="32"/>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43" customFormat="1" ht="30">
      <c r="A20" s="123" t="s">
        <v>34</v>
      </c>
      <c r="B20" s="52" t="s">
        <v>35</v>
      </c>
      <c r="C20" s="32"/>
      <c r="D20" s="65"/>
      <c r="E20" s="65"/>
      <c r="F20" s="32"/>
      <c r="G20" s="96"/>
      <c r="H20" s="32"/>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43" customFormat="1" ht="30">
      <c r="A21" s="123" t="s">
        <v>36</v>
      </c>
      <c r="B21" s="52" t="s">
        <v>37</v>
      </c>
      <c r="C21" s="32"/>
      <c r="D21" s="65"/>
      <c r="E21" s="65"/>
      <c r="F21" s="32"/>
      <c r="G21" s="96"/>
      <c r="H21" s="32"/>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43" customFormat="1" ht="43.5" customHeight="1">
      <c r="A22" s="123" t="s">
        <v>38</v>
      </c>
      <c r="B22" s="53" t="s">
        <v>39</v>
      </c>
      <c r="C22" s="32"/>
      <c r="D22" s="65"/>
      <c r="E22" s="65"/>
      <c r="F22" s="32">
        <v>-36</v>
      </c>
      <c r="G22" s="96">
        <f>F22-H22</f>
        <v>0</v>
      </c>
      <c r="H22" s="32">
        <v>-36</v>
      </c>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43" customFormat="1" ht="17.25">
      <c r="A23" s="122" t="s">
        <v>40</v>
      </c>
      <c r="B23" s="54" t="s">
        <v>41</v>
      </c>
      <c r="C23" s="65">
        <f>C24+C25</f>
        <v>0</v>
      </c>
      <c r="D23" s="65">
        <f>D24+D25</f>
        <v>12000</v>
      </c>
      <c r="E23" s="65">
        <f>E24+E25</f>
        <v>0</v>
      </c>
      <c r="F23" s="65">
        <f>F24+F25</f>
        <v>19286</v>
      </c>
      <c r="G23" s="108">
        <f>G24+G25</f>
        <v>1584</v>
      </c>
      <c r="H23" s="32"/>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43" customFormat="1" ht="33">
      <c r="A24" s="123" t="s">
        <v>42</v>
      </c>
      <c r="B24" s="53" t="s">
        <v>43</v>
      </c>
      <c r="C24" s="32"/>
      <c r="D24" s="65">
        <v>12000</v>
      </c>
      <c r="E24" s="65"/>
      <c r="F24" s="32">
        <v>19286</v>
      </c>
      <c r="G24" s="96">
        <f>F24-H24</f>
        <v>1584</v>
      </c>
      <c r="H24" s="32">
        <v>17702</v>
      </c>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43" customFormat="1" ht="33">
      <c r="A25" s="123" t="s">
        <v>44</v>
      </c>
      <c r="B25" s="53" t="s">
        <v>45</v>
      </c>
      <c r="C25" s="32"/>
      <c r="D25" s="65"/>
      <c r="E25" s="65"/>
      <c r="F25" s="32"/>
      <c r="G25" s="96"/>
      <c r="H25" s="32"/>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43" customFormat="1" ht="33">
      <c r="A26" s="123" t="s">
        <v>46</v>
      </c>
      <c r="B26" s="53" t="s">
        <v>47</v>
      </c>
      <c r="C26" s="32"/>
      <c r="D26" s="65">
        <v>6985000</v>
      </c>
      <c r="E26" s="65"/>
      <c r="F26" s="32">
        <v>6165831.42</v>
      </c>
      <c r="G26" s="96">
        <f>F26-H26</f>
        <v>647151.2199999997</v>
      </c>
      <c r="H26" s="32">
        <v>5518680.2</v>
      </c>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43" customFormat="1" ht="15">
      <c r="A27" s="122" t="s">
        <v>48</v>
      </c>
      <c r="B27" s="51" t="s">
        <v>49</v>
      </c>
      <c r="C27" s="65">
        <f>C28+C34+C50+C35+C36+C37+C38+C39+C40+C41+C42+C43+C44+C45+C46+C47+C48+C49</f>
        <v>0</v>
      </c>
      <c r="D27" s="65">
        <f>D28+D34+D50+D35+D36+D37+D38+D39+D40+D41+D42+D43+D44+D45+D46+D47+D48+D49</f>
        <v>161227000</v>
      </c>
      <c r="E27" s="65">
        <f>E28+E34+E50+E35+E36+E37+E38+E39+E40+E41+E42+E43+E44+E45+E46+E47+E48+E49</f>
        <v>0</v>
      </c>
      <c r="F27" s="65">
        <f>F28+F34+F50+F35+F36+F37+F38+F39+F40+F41+F42+F43+F44+F45+F46+F47+F48+F49</f>
        <v>128927197</v>
      </c>
      <c r="G27" s="108">
        <f>G28+G34+G50+G35+G36+G37+G38+G39+G40+G41+G42+G43+G44+G45+G46+G47+G48+G49</f>
        <v>13995988</v>
      </c>
      <c r="H27" s="32"/>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43" customFormat="1" ht="15">
      <c r="A28" s="122" t="s">
        <v>50</v>
      </c>
      <c r="B28" s="51" t="s">
        <v>51</v>
      </c>
      <c r="C28" s="65">
        <f>C29+C30+C31+C32+C33</f>
        <v>0</v>
      </c>
      <c r="D28" s="65">
        <f>D29+D30+D31+D32+D33</f>
        <v>155719000</v>
      </c>
      <c r="E28" s="65">
        <f>E29+E30+E31+E32+E33</f>
        <v>0</v>
      </c>
      <c r="F28" s="65">
        <f>F29+F30+F31+F32+F33</f>
        <v>125613524</v>
      </c>
      <c r="G28" s="108">
        <f>G29+G30+G31+G32+G33</f>
        <v>13752675</v>
      </c>
      <c r="H28" s="32"/>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43" customFormat="1" ht="30">
      <c r="A29" s="123" t="s">
        <v>52</v>
      </c>
      <c r="B29" s="52" t="s">
        <v>53</v>
      </c>
      <c r="C29" s="32"/>
      <c r="D29" s="65">
        <v>155719000</v>
      </c>
      <c r="E29" s="65"/>
      <c r="F29" s="32">
        <v>125479172</v>
      </c>
      <c r="G29" s="96">
        <f>F29-H29</f>
        <v>13748530</v>
      </c>
      <c r="H29" s="32">
        <v>111730642</v>
      </c>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43" customFormat="1" ht="66">
      <c r="A30" s="123" t="s">
        <v>54</v>
      </c>
      <c r="B30" s="53" t="s">
        <v>55</v>
      </c>
      <c r="C30" s="32"/>
      <c r="D30" s="65"/>
      <c r="E30" s="65"/>
      <c r="F30" s="32">
        <v>86587</v>
      </c>
      <c r="G30" s="96">
        <f>F30-H30</f>
        <v>4145</v>
      </c>
      <c r="H30" s="32">
        <v>82442</v>
      </c>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43" customFormat="1" ht="27.75" customHeight="1">
      <c r="A31" s="123" t="s">
        <v>56</v>
      </c>
      <c r="B31" s="52" t="s">
        <v>57</v>
      </c>
      <c r="C31" s="32"/>
      <c r="D31" s="65"/>
      <c r="E31" s="65"/>
      <c r="F31" s="32"/>
      <c r="G31" s="96"/>
      <c r="H31" s="32"/>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43" customFormat="1" ht="15">
      <c r="A32" s="123" t="s">
        <v>58</v>
      </c>
      <c r="B32" s="52" t="s">
        <v>59</v>
      </c>
      <c r="C32" s="32"/>
      <c r="D32" s="65"/>
      <c r="E32" s="65"/>
      <c r="F32" s="32">
        <v>47765</v>
      </c>
      <c r="G32" s="96">
        <f>F32-H32</f>
        <v>0</v>
      </c>
      <c r="H32" s="32">
        <v>47765</v>
      </c>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43" customFormat="1" ht="15">
      <c r="A33" s="123" t="s">
        <v>60</v>
      </c>
      <c r="B33" s="52" t="s">
        <v>61</v>
      </c>
      <c r="C33" s="32"/>
      <c r="D33" s="65"/>
      <c r="E33" s="65"/>
      <c r="F33" s="32"/>
      <c r="G33" s="96"/>
      <c r="H33" s="32"/>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43" customFormat="1" ht="15">
      <c r="A34" s="123" t="s">
        <v>62</v>
      </c>
      <c r="B34" s="52" t="s">
        <v>63</v>
      </c>
      <c r="C34" s="32"/>
      <c r="D34" s="65"/>
      <c r="E34" s="65"/>
      <c r="F34" s="32"/>
      <c r="G34" s="96"/>
      <c r="H34" s="32"/>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43" customFormat="1" ht="28.5">
      <c r="A35" s="123" t="s">
        <v>64</v>
      </c>
      <c r="B35" s="55" t="s">
        <v>65</v>
      </c>
      <c r="C35" s="32"/>
      <c r="D35" s="65"/>
      <c r="E35" s="65"/>
      <c r="F35" s="32"/>
      <c r="G35" s="96"/>
      <c r="H35" s="32"/>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43" customFormat="1" ht="45">
      <c r="A36" s="123" t="s">
        <v>66</v>
      </c>
      <c r="B36" s="52" t="s">
        <v>67</v>
      </c>
      <c r="C36" s="32"/>
      <c r="D36" s="65">
        <v>14000</v>
      </c>
      <c r="E36" s="65"/>
      <c r="F36" s="32">
        <v>16485</v>
      </c>
      <c r="G36" s="96">
        <f>F36-H36</f>
        <v>805</v>
      </c>
      <c r="H36" s="32">
        <v>15680</v>
      </c>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43" customFormat="1" ht="60">
      <c r="A37" s="123" t="s">
        <v>68</v>
      </c>
      <c r="B37" s="52" t="s">
        <v>69</v>
      </c>
      <c r="C37" s="32"/>
      <c r="D37" s="65"/>
      <c r="E37" s="65"/>
      <c r="F37" s="32"/>
      <c r="G37" s="96"/>
      <c r="H37" s="32"/>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43" customFormat="1" ht="45">
      <c r="A38" s="123" t="s">
        <v>70</v>
      </c>
      <c r="B38" s="52" t="s">
        <v>71</v>
      </c>
      <c r="C38" s="32"/>
      <c r="D38" s="65"/>
      <c r="E38" s="65"/>
      <c r="F38" s="32"/>
      <c r="G38" s="96"/>
      <c r="H38" s="32"/>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43" customFormat="1" ht="60">
      <c r="A39" s="123" t="s">
        <v>72</v>
      </c>
      <c r="B39" s="52" t="s">
        <v>73</v>
      </c>
      <c r="C39" s="32"/>
      <c r="D39" s="65"/>
      <c r="E39" s="65"/>
      <c r="F39" s="32"/>
      <c r="G39" s="96"/>
      <c r="H39" s="32"/>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43" customFormat="1" ht="60">
      <c r="A40" s="123" t="s">
        <v>74</v>
      </c>
      <c r="B40" s="52" t="s">
        <v>75</v>
      </c>
      <c r="C40" s="32"/>
      <c r="D40" s="65"/>
      <c r="E40" s="65"/>
      <c r="F40" s="32"/>
      <c r="G40" s="96"/>
      <c r="H40" s="32"/>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43" customFormat="1" ht="45">
      <c r="A41" s="123" t="s">
        <v>76</v>
      </c>
      <c r="B41" s="52" t="s">
        <v>77</v>
      </c>
      <c r="C41" s="32"/>
      <c r="D41" s="65"/>
      <c r="E41" s="65"/>
      <c r="F41" s="32">
        <v>-46</v>
      </c>
      <c r="G41" s="96">
        <f>F41-H41</f>
        <v>0</v>
      </c>
      <c r="H41" s="32">
        <v>-46</v>
      </c>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43" customFormat="1" ht="45">
      <c r="A42" s="123" t="s">
        <v>78</v>
      </c>
      <c r="B42" s="52" t="s">
        <v>79</v>
      </c>
      <c r="C42" s="32"/>
      <c r="D42" s="65">
        <v>70000</v>
      </c>
      <c r="E42" s="65"/>
      <c r="F42" s="32">
        <v>26003</v>
      </c>
      <c r="G42" s="96">
        <f>F42-H42</f>
        <v>2984</v>
      </c>
      <c r="H42" s="32">
        <v>23019</v>
      </c>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43" customFormat="1" ht="30" customHeight="1">
      <c r="A43" s="123" t="s">
        <v>80</v>
      </c>
      <c r="B43" s="52" t="s">
        <v>81</v>
      </c>
      <c r="C43" s="32"/>
      <c r="D43" s="65"/>
      <c r="E43" s="65"/>
      <c r="F43" s="32">
        <v>-1522</v>
      </c>
      <c r="G43" s="96">
        <f>F43-H43</f>
        <v>-1289</v>
      </c>
      <c r="H43" s="32">
        <v>-233</v>
      </c>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43" customFormat="1" ht="15">
      <c r="A44" s="123" t="s">
        <v>82</v>
      </c>
      <c r="B44" s="52" t="s">
        <v>83</v>
      </c>
      <c r="C44" s="32"/>
      <c r="D44" s="65">
        <v>282000</v>
      </c>
      <c r="E44" s="65"/>
      <c r="F44" s="32">
        <v>179702</v>
      </c>
      <c r="G44" s="96">
        <f>F44-H44</f>
        <v>-14641</v>
      </c>
      <c r="H44" s="32">
        <v>194343</v>
      </c>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43" customFormat="1" ht="15">
      <c r="A45" s="123" t="s">
        <v>84</v>
      </c>
      <c r="B45" s="52" t="s">
        <v>85</v>
      </c>
      <c r="C45" s="32"/>
      <c r="D45" s="65">
        <v>7000</v>
      </c>
      <c r="E45" s="65"/>
      <c r="F45" s="32">
        <v>15559</v>
      </c>
      <c r="G45" s="96">
        <f>F45-H45</f>
        <v>2908</v>
      </c>
      <c r="H45" s="32">
        <v>12651</v>
      </c>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43" customFormat="1" ht="38.25" customHeight="1">
      <c r="A46" s="124" t="s">
        <v>86</v>
      </c>
      <c r="B46" s="56" t="s">
        <v>87</v>
      </c>
      <c r="C46" s="32"/>
      <c r="D46" s="65"/>
      <c r="E46" s="65"/>
      <c r="F46" s="32"/>
      <c r="G46" s="96"/>
      <c r="H46" s="32"/>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43" customFormat="1" ht="15">
      <c r="A47" s="124" t="s">
        <v>88</v>
      </c>
      <c r="B47" s="56" t="s">
        <v>89</v>
      </c>
      <c r="C47" s="32"/>
      <c r="D47" s="65"/>
      <c r="E47" s="65"/>
      <c r="F47" s="32"/>
      <c r="G47" s="96"/>
      <c r="H47" s="32"/>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43" customFormat="1" ht="45">
      <c r="A48" s="124" t="s">
        <v>90</v>
      </c>
      <c r="B48" s="56" t="s">
        <v>91</v>
      </c>
      <c r="C48" s="32"/>
      <c r="D48" s="65"/>
      <c r="E48" s="65"/>
      <c r="F48" s="32"/>
      <c r="G48" s="96"/>
      <c r="H48" s="32"/>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39" ht="30">
      <c r="A49" s="124" t="s">
        <v>92</v>
      </c>
      <c r="B49" s="56" t="s">
        <v>93</v>
      </c>
      <c r="C49" s="32"/>
      <c r="D49" s="65">
        <v>5135000</v>
      </c>
      <c r="E49" s="65"/>
      <c r="F49" s="32">
        <v>3077492</v>
      </c>
      <c r="G49" s="96">
        <f>F49-H49</f>
        <v>252546</v>
      </c>
      <c r="H49" s="32">
        <v>2824946</v>
      </c>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6"/>
      <c r="EI49" s="6"/>
    </row>
    <row r="50" spans="1:139" ht="15">
      <c r="A50" s="123" t="s">
        <v>94</v>
      </c>
      <c r="B50" s="52" t="s">
        <v>95</v>
      </c>
      <c r="C50" s="32"/>
      <c r="D50" s="65"/>
      <c r="E50" s="65"/>
      <c r="F50" s="32"/>
      <c r="G50" s="96"/>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6"/>
      <c r="EI50" s="6"/>
    </row>
    <row r="51" spans="1:139" ht="15">
      <c r="A51" s="122" t="s">
        <v>96</v>
      </c>
      <c r="B51" s="51" t="s">
        <v>97</v>
      </c>
      <c r="C51" s="65">
        <f>+C52+C57</f>
        <v>0</v>
      </c>
      <c r="D51" s="65">
        <f>+D52+D57</f>
        <v>341000</v>
      </c>
      <c r="E51" s="65">
        <f>+E52+E57</f>
        <v>0</v>
      </c>
      <c r="F51" s="65">
        <f>+F52+F57</f>
        <v>226522.54</v>
      </c>
      <c r="G51" s="108">
        <f>+G52+G57</f>
        <v>29967.180000000022</v>
      </c>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6"/>
      <c r="EI51" s="6"/>
    </row>
    <row r="52" spans="1:139" ht="15">
      <c r="A52" s="122" t="s">
        <v>98</v>
      </c>
      <c r="B52" s="51" t="s">
        <v>99</v>
      </c>
      <c r="C52" s="65">
        <f>+C53+C55</f>
        <v>0</v>
      </c>
      <c r="D52" s="65">
        <f>+D53+D55</f>
        <v>0</v>
      </c>
      <c r="E52" s="65">
        <f>+E53+E55</f>
        <v>0</v>
      </c>
      <c r="F52" s="65">
        <f>+F53+F55</f>
        <v>0</v>
      </c>
      <c r="G52" s="108">
        <f>+G53+G55</f>
        <v>0</v>
      </c>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6"/>
      <c r="EI52" s="6"/>
    </row>
    <row r="53" spans="1:139" ht="15">
      <c r="A53" s="122" t="s">
        <v>100</v>
      </c>
      <c r="B53" s="51" t="s">
        <v>101</v>
      </c>
      <c r="C53" s="65">
        <f>+C54</f>
        <v>0</v>
      </c>
      <c r="D53" s="65">
        <f>+D54</f>
        <v>0</v>
      </c>
      <c r="E53" s="65">
        <f>+E54</f>
        <v>0</v>
      </c>
      <c r="F53" s="65">
        <f>+F54</f>
        <v>0</v>
      </c>
      <c r="G53" s="108">
        <f>+G54</f>
        <v>0</v>
      </c>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6"/>
      <c r="EI53" s="6"/>
    </row>
    <row r="54" spans="1:139" ht="15">
      <c r="A54" s="123" t="s">
        <v>102</v>
      </c>
      <c r="B54" s="52" t="s">
        <v>103</v>
      </c>
      <c r="C54" s="32"/>
      <c r="D54" s="65"/>
      <c r="E54" s="65"/>
      <c r="F54" s="32"/>
      <c r="G54" s="96"/>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6"/>
      <c r="EI54" s="6"/>
    </row>
    <row r="55" spans="1:139" ht="15">
      <c r="A55" s="122" t="s">
        <v>104</v>
      </c>
      <c r="B55" s="51" t="s">
        <v>105</v>
      </c>
      <c r="C55" s="65">
        <f>+C56</f>
        <v>0</v>
      </c>
      <c r="D55" s="65">
        <f>+D56</f>
        <v>0</v>
      </c>
      <c r="E55" s="65">
        <f>+E56</f>
        <v>0</v>
      </c>
      <c r="F55" s="65">
        <f>+F56</f>
        <v>0</v>
      </c>
      <c r="G55" s="108">
        <f>+G56</f>
        <v>0</v>
      </c>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6"/>
      <c r="EI55" s="6"/>
    </row>
    <row r="56" spans="1:139" ht="15">
      <c r="A56" s="123" t="s">
        <v>106</v>
      </c>
      <c r="B56" s="52" t="s">
        <v>107</v>
      </c>
      <c r="C56" s="32"/>
      <c r="D56" s="65"/>
      <c r="E56" s="65"/>
      <c r="F56" s="32"/>
      <c r="G56" s="96"/>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6"/>
      <c r="EI56" s="6"/>
    </row>
    <row r="57" spans="1:150" s="11" customFormat="1" ht="15">
      <c r="A57" s="122" t="s">
        <v>108</v>
      </c>
      <c r="B57" s="51" t="s">
        <v>109</v>
      </c>
      <c r="C57" s="65">
        <f>+C58+C62</f>
        <v>0</v>
      </c>
      <c r="D57" s="65">
        <f>+D58+D62</f>
        <v>341000</v>
      </c>
      <c r="E57" s="65">
        <f>+E58+E62</f>
        <v>0</v>
      </c>
      <c r="F57" s="65">
        <f>+F58+F62</f>
        <v>226522.54</v>
      </c>
      <c r="G57" s="108">
        <f>+G58+G62</f>
        <v>29967.180000000022</v>
      </c>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57"/>
      <c r="EK57" s="57"/>
      <c r="EL57" s="57"/>
      <c r="EM57" s="57"/>
      <c r="EN57" s="57"/>
      <c r="EO57" s="57"/>
      <c r="EP57" s="57"/>
      <c r="EQ57" s="57"/>
      <c r="ER57" s="57"/>
      <c r="ES57" s="57"/>
      <c r="ET57" s="57"/>
    </row>
    <row r="58" spans="1:139" ht="15">
      <c r="A58" s="122" t="s">
        <v>110</v>
      </c>
      <c r="B58" s="51" t="s">
        <v>111</v>
      </c>
      <c r="C58" s="65">
        <f>C61+C59+C60</f>
        <v>0</v>
      </c>
      <c r="D58" s="65">
        <f>D61+D59+D60</f>
        <v>341000</v>
      </c>
      <c r="E58" s="65">
        <f>E61+E59+E60</f>
        <v>0</v>
      </c>
      <c r="F58" s="65">
        <f>F61+F59+F60</f>
        <v>226522.54</v>
      </c>
      <c r="G58" s="108">
        <f>G61+G59+G60</f>
        <v>29967.180000000022</v>
      </c>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6"/>
      <c r="EI58" s="6"/>
    </row>
    <row r="59" spans="1:139" ht="15">
      <c r="A59" s="125" t="s">
        <v>112</v>
      </c>
      <c r="B59" s="51" t="s">
        <v>113</v>
      </c>
      <c r="C59" s="65"/>
      <c r="D59" s="65"/>
      <c r="E59" s="65"/>
      <c r="F59" s="65"/>
      <c r="G59" s="10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6"/>
      <c r="EI59" s="6"/>
    </row>
    <row r="60" spans="1:139" ht="15">
      <c r="A60" s="125" t="s">
        <v>114</v>
      </c>
      <c r="B60" s="51" t="s">
        <v>115</v>
      </c>
      <c r="C60" s="65"/>
      <c r="D60" s="65"/>
      <c r="E60" s="65"/>
      <c r="F60" s="65"/>
      <c r="G60" s="10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6"/>
      <c r="EI60" s="6"/>
    </row>
    <row r="61" spans="1:139" ht="15">
      <c r="A61" s="123" t="s">
        <v>116</v>
      </c>
      <c r="B61" s="58" t="s">
        <v>117</v>
      </c>
      <c r="C61" s="32"/>
      <c r="D61" s="65">
        <v>341000</v>
      </c>
      <c r="E61" s="65"/>
      <c r="F61" s="32">
        <v>226522.54</v>
      </c>
      <c r="G61" s="96">
        <f>F61-H61</f>
        <v>29967.180000000022</v>
      </c>
      <c r="H61" s="32">
        <v>196555.36</v>
      </c>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6"/>
      <c r="EI61" s="6"/>
    </row>
    <row r="62" spans="1:139" ht="30">
      <c r="A62" s="122" t="s">
        <v>118</v>
      </c>
      <c r="B62" s="51" t="s">
        <v>119</v>
      </c>
      <c r="C62" s="65">
        <f>C63</f>
        <v>0</v>
      </c>
      <c r="D62" s="65">
        <f>D63</f>
        <v>0</v>
      </c>
      <c r="E62" s="65">
        <f>E63</f>
        <v>0</v>
      </c>
      <c r="F62" s="65">
        <f>F63</f>
        <v>0</v>
      </c>
      <c r="G62" s="108">
        <f>G63</f>
        <v>0</v>
      </c>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6"/>
      <c r="EI62" s="6"/>
    </row>
    <row r="63" spans="1:139" ht="15">
      <c r="A63" s="123" t="s">
        <v>120</v>
      </c>
      <c r="B63" s="58" t="s">
        <v>121</v>
      </c>
      <c r="C63" s="32"/>
      <c r="D63" s="65"/>
      <c r="E63" s="65"/>
      <c r="F63" s="32"/>
      <c r="G63" s="96"/>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6"/>
      <c r="EI63" s="6"/>
    </row>
    <row r="64" spans="1:139" ht="15">
      <c r="A64" s="122" t="s">
        <v>122</v>
      </c>
      <c r="B64" s="51" t="s">
        <v>123</v>
      </c>
      <c r="C64" s="65">
        <f>+C65</f>
        <v>0</v>
      </c>
      <c r="D64" s="65">
        <f>+D65</f>
        <v>58026680</v>
      </c>
      <c r="E64" s="65">
        <f>+E65</f>
        <v>0</v>
      </c>
      <c r="F64" s="65">
        <f>+F65</f>
        <v>135</v>
      </c>
      <c r="G64" s="108">
        <f>+G65</f>
        <v>0</v>
      </c>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6"/>
      <c r="EI64" s="6"/>
    </row>
    <row r="65" spans="1:174" s="43" customFormat="1" ht="30">
      <c r="A65" s="122" t="s">
        <v>124</v>
      </c>
      <c r="B65" s="51" t="s">
        <v>125</v>
      </c>
      <c r="C65" s="65">
        <f>+C66+C79</f>
        <v>0</v>
      </c>
      <c r="D65" s="65">
        <f>+D66+D79</f>
        <v>58026680</v>
      </c>
      <c r="E65" s="65">
        <f>+E66+E79</f>
        <v>0</v>
      </c>
      <c r="F65" s="65">
        <f>+F66+F79</f>
        <v>135</v>
      </c>
      <c r="G65" s="108">
        <f>+G66+G79</f>
        <v>0</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43" customFormat="1" ht="15">
      <c r="A66" s="122" t="s">
        <v>126</v>
      </c>
      <c r="B66" s="51" t="s">
        <v>127</v>
      </c>
      <c r="C66" s="65">
        <f>C67+C68+C69+C70+C72+C73+C74+C75+C71+C76+C77+C78</f>
        <v>0</v>
      </c>
      <c r="D66" s="65">
        <f>D67+D68+D69+D70+D72+D73+D74+D75+D71+D76+D77+D78</f>
        <v>58026680</v>
      </c>
      <c r="E66" s="65">
        <f>E67+E68+E69+E70+E72+E73+E74+E75+E71+E76+E77+E78</f>
        <v>0</v>
      </c>
      <c r="F66" s="65">
        <f>F67+F68+F69+F70+F72+F73+F74+F75+F71+F76+F77+F78</f>
        <v>0</v>
      </c>
      <c r="G66" s="108">
        <f>G67+G68+G69+G70+G72+G73+G74+G75+G71+G76+G77+G78</f>
        <v>0</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43" customFormat="1" ht="30">
      <c r="A67" s="123" t="s">
        <v>128</v>
      </c>
      <c r="B67" s="58" t="s">
        <v>129</v>
      </c>
      <c r="C67" s="32"/>
      <c r="D67" s="65"/>
      <c r="E67" s="65"/>
      <c r="F67" s="32"/>
      <c r="G67" s="9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43" customFormat="1" ht="30">
      <c r="A68" s="123" t="s">
        <v>130</v>
      </c>
      <c r="B68" s="58" t="s">
        <v>131</v>
      </c>
      <c r="C68" s="32"/>
      <c r="D68" s="65"/>
      <c r="E68" s="65"/>
      <c r="F68" s="32"/>
      <c r="G68" s="96"/>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43" customFormat="1" ht="30">
      <c r="A69" s="126" t="s">
        <v>132</v>
      </c>
      <c r="B69" s="58" t="s">
        <v>133</v>
      </c>
      <c r="C69" s="32"/>
      <c r="D69" s="65">
        <v>49436860</v>
      </c>
      <c r="E69" s="65"/>
      <c r="F69" s="32"/>
      <c r="G69" s="96"/>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43" customFormat="1" ht="30">
      <c r="A70" s="123" t="s">
        <v>134</v>
      </c>
      <c r="B70" s="59" t="s">
        <v>135</v>
      </c>
      <c r="C70" s="32"/>
      <c r="D70" s="65"/>
      <c r="E70" s="65"/>
      <c r="F70" s="32"/>
      <c r="G70" s="96"/>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43" customFormat="1" ht="15">
      <c r="A71" s="123" t="s">
        <v>136</v>
      </c>
      <c r="B71" s="59" t="s">
        <v>137</v>
      </c>
      <c r="C71" s="32"/>
      <c r="D71" s="65"/>
      <c r="E71" s="65"/>
      <c r="F71" s="32"/>
      <c r="G71" s="9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43" customFormat="1" ht="30">
      <c r="A72" s="123" t="s">
        <v>138</v>
      </c>
      <c r="B72" s="59" t="s">
        <v>139</v>
      </c>
      <c r="C72" s="32"/>
      <c r="D72" s="65"/>
      <c r="E72" s="65"/>
      <c r="F72" s="32"/>
      <c r="G72" s="96"/>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43" customFormat="1" ht="30">
      <c r="A73" s="123" t="s">
        <v>140</v>
      </c>
      <c r="B73" s="59" t="s">
        <v>141</v>
      </c>
      <c r="C73" s="32"/>
      <c r="D73" s="65"/>
      <c r="E73" s="65"/>
      <c r="F73" s="32"/>
      <c r="G73" s="9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43" customFormat="1" ht="30">
      <c r="A74" s="123" t="s">
        <v>142</v>
      </c>
      <c r="B74" s="59" t="s">
        <v>143</v>
      </c>
      <c r="C74" s="32"/>
      <c r="D74" s="65"/>
      <c r="E74" s="65"/>
      <c r="F74" s="32"/>
      <c r="G74" s="9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43" customFormat="1" ht="75">
      <c r="A75" s="123" t="s">
        <v>144</v>
      </c>
      <c r="B75" s="59" t="s">
        <v>145</v>
      </c>
      <c r="C75" s="32"/>
      <c r="D75" s="65"/>
      <c r="E75" s="65"/>
      <c r="F75" s="32"/>
      <c r="G75" s="96"/>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43" customFormat="1" ht="30">
      <c r="A76" s="123" t="s">
        <v>146</v>
      </c>
      <c r="B76" s="59" t="s">
        <v>147</v>
      </c>
      <c r="C76" s="32"/>
      <c r="D76" s="65">
        <v>3265820</v>
      </c>
      <c r="E76" s="65"/>
      <c r="F76" s="32"/>
      <c r="G76" s="96"/>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43" customFormat="1" ht="30">
      <c r="A77" s="123" t="s">
        <v>148</v>
      </c>
      <c r="B77" s="59" t="s">
        <v>149</v>
      </c>
      <c r="C77" s="32"/>
      <c r="D77" s="65"/>
      <c r="E77" s="65"/>
      <c r="F77" s="32"/>
      <c r="G77" s="96"/>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43" customFormat="1" ht="60">
      <c r="A78" s="123" t="s">
        <v>150</v>
      </c>
      <c r="B78" s="59" t="s">
        <v>151</v>
      </c>
      <c r="C78" s="32"/>
      <c r="D78" s="65">
        <v>5324000</v>
      </c>
      <c r="E78" s="65"/>
      <c r="F78" s="32"/>
      <c r="G78" s="96"/>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43" customFormat="1" ht="15">
      <c r="A79" s="122" t="s">
        <v>152</v>
      </c>
      <c r="B79" s="51" t="s">
        <v>153</v>
      </c>
      <c r="C79" s="65">
        <f>+C80+C81+C82+C83+C84+C85+C86+C87</f>
        <v>0</v>
      </c>
      <c r="D79" s="65">
        <f>+D80+D81+D82+D83+D84+D85+D86+D87</f>
        <v>0</v>
      </c>
      <c r="E79" s="65">
        <f>+E80+E81+E82+E83+E84+E85+E86+E87</f>
        <v>0</v>
      </c>
      <c r="F79" s="65">
        <f>+F80+F81+F82+F83+F84+F85+F86+F87</f>
        <v>135</v>
      </c>
      <c r="G79" s="108">
        <f>+G80+G81+G82+G83+G84+G85+G86+G87</f>
        <v>0</v>
      </c>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43" customFormat="1" ht="30">
      <c r="A80" s="127" t="s">
        <v>154</v>
      </c>
      <c r="B80" s="52" t="s">
        <v>155</v>
      </c>
      <c r="C80" s="32"/>
      <c r="D80" s="65"/>
      <c r="E80" s="65"/>
      <c r="F80" s="32"/>
      <c r="G80" s="96"/>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c r="A81" s="127" t="s">
        <v>156</v>
      </c>
      <c r="B81" s="22" t="s">
        <v>135</v>
      </c>
      <c r="C81" s="32"/>
      <c r="D81" s="65"/>
      <c r="E81" s="65"/>
      <c r="F81" s="32"/>
      <c r="G81" s="96"/>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6"/>
      <c r="EI81" s="6"/>
    </row>
    <row r="82" spans="1:139" ht="45">
      <c r="A82" s="123" t="s">
        <v>157</v>
      </c>
      <c r="B82" s="52" t="s">
        <v>158</v>
      </c>
      <c r="C82" s="32"/>
      <c r="D82" s="65"/>
      <c r="E82" s="65"/>
      <c r="F82" s="32">
        <v>-8</v>
      </c>
      <c r="G82" s="96">
        <f>F82-H82</f>
        <v>0</v>
      </c>
      <c r="H82" s="32">
        <v>-8</v>
      </c>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6"/>
      <c r="EI82" s="6"/>
    </row>
    <row r="83" spans="1:139" ht="45">
      <c r="A83" s="123" t="s">
        <v>159</v>
      </c>
      <c r="B83" s="52" t="s">
        <v>160</v>
      </c>
      <c r="C83" s="32"/>
      <c r="D83" s="65"/>
      <c r="E83" s="65"/>
      <c r="F83" s="32">
        <v>51</v>
      </c>
      <c r="G83" s="96">
        <f>F83-H83</f>
        <v>0</v>
      </c>
      <c r="H83" s="32">
        <v>51</v>
      </c>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6"/>
      <c r="EI83" s="6"/>
    </row>
    <row r="84" spans="1:139" ht="30">
      <c r="A84" s="123" t="s">
        <v>161</v>
      </c>
      <c r="B84" s="52" t="s">
        <v>139</v>
      </c>
      <c r="C84" s="32"/>
      <c r="D84" s="65"/>
      <c r="E84" s="65"/>
      <c r="F84" s="32"/>
      <c r="G84" s="96"/>
      <c r="H84" s="32"/>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6"/>
      <c r="EI84" s="6"/>
    </row>
    <row r="85" spans="1:66" ht="30">
      <c r="A85" s="128" t="s">
        <v>162</v>
      </c>
      <c r="B85" s="60" t="s">
        <v>163</v>
      </c>
      <c r="C85" s="32"/>
      <c r="D85" s="65"/>
      <c r="E85" s="65"/>
      <c r="F85" s="32"/>
      <c r="G85" s="96"/>
      <c r="H85" s="32"/>
      <c r="T85" s="6"/>
      <c r="AT85" s="6"/>
      <c r="AU85" s="6"/>
      <c r="AV85" s="6"/>
      <c r="BN85" s="6"/>
    </row>
    <row r="86" spans="1:66" ht="75">
      <c r="A86" s="129" t="s">
        <v>164</v>
      </c>
      <c r="B86" s="61" t="s">
        <v>165</v>
      </c>
      <c r="C86" s="32"/>
      <c r="D86" s="65"/>
      <c r="E86" s="65"/>
      <c r="F86" s="32">
        <v>92</v>
      </c>
      <c r="G86" s="96">
        <f>F86-H86</f>
        <v>0</v>
      </c>
      <c r="H86" s="32">
        <v>92</v>
      </c>
      <c r="AT86" s="6"/>
      <c r="AU86" s="6"/>
      <c r="AV86" s="6"/>
      <c r="BN86" s="6"/>
    </row>
    <row r="87" spans="1:66" ht="45">
      <c r="A87" s="129" t="s">
        <v>166</v>
      </c>
      <c r="B87" s="62" t="s">
        <v>167</v>
      </c>
      <c r="C87" s="32"/>
      <c r="D87" s="65"/>
      <c r="E87" s="65"/>
      <c r="F87" s="32"/>
      <c r="G87" s="96"/>
      <c r="AT87" s="6"/>
      <c r="AU87" s="6"/>
      <c r="AV87" s="6"/>
      <c r="BN87" s="6"/>
    </row>
    <row r="88" spans="1:66" ht="45">
      <c r="A88" s="129" t="s">
        <v>168</v>
      </c>
      <c r="B88" s="63" t="s">
        <v>169</v>
      </c>
      <c r="C88" s="65">
        <f aca="true" t="shared" si="0" ref="C88:G89">C89</f>
        <v>0</v>
      </c>
      <c r="D88" s="65">
        <f t="shared" si="0"/>
        <v>0</v>
      </c>
      <c r="E88" s="65">
        <f t="shared" si="0"/>
        <v>0</v>
      </c>
      <c r="F88" s="65">
        <f t="shared" si="0"/>
        <v>0</v>
      </c>
      <c r="G88" s="108">
        <f t="shared" si="0"/>
        <v>0</v>
      </c>
      <c r="AT88" s="6"/>
      <c r="AU88" s="6"/>
      <c r="AV88" s="6"/>
      <c r="BN88" s="6"/>
    </row>
    <row r="89" spans="1:66" ht="15">
      <c r="A89" s="129" t="s">
        <v>170</v>
      </c>
      <c r="B89" s="62" t="s">
        <v>171</v>
      </c>
      <c r="C89" s="65">
        <f t="shared" si="0"/>
        <v>0</v>
      </c>
      <c r="D89" s="65">
        <f t="shared" si="0"/>
        <v>0</v>
      </c>
      <c r="E89" s="65">
        <f t="shared" si="0"/>
        <v>0</v>
      </c>
      <c r="F89" s="65">
        <f t="shared" si="0"/>
        <v>0</v>
      </c>
      <c r="G89" s="108">
        <f t="shared" si="0"/>
        <v>0</v>
      </c>
      <c r="AT89" s="6"/>
      <c r="AU89" s="6"/>
      <c r="AV89" s="6"/>
      <c r="BN89" s="6"/>
    </row>
    <row r="90" spans="1:66" ht="15">
      <c r="A90" s="129" t="s">
        <v>172</v>
      </c>
      <c r="B90" s="62" t="s">
        <v>173</v>
      </c>
      <c r="C90" s="65"/>
      <c r="D90" s="65"/>
      <c r="E90" s="65"/>
      <c r="F90" s="32"/>
      <c r="G90" s="96"/>
      <c r="AT90" s="6"/>
      <c r="AU90" s="6"/>
      <c r="AV90" s="6"/>
      <c r="BN90" s="6"/>
    </row>
    <row r="91" spans="1:66" ht="45">
      <c r="A91" s="129" t="s">
        <v>476</v>
      </c>
      <c r="B91" s="63" t="s">
        <v>169</v>
      </c>
      <c r="C91" s="65">
        <f>C92</f>
        <v>0</v>
      </c>
      <c r="D91" s="65">
        <f aca="true" t="shared" si="1" ref="D91:G92">D92</f>
        <v>0</v>
      </c>
      <c r="E91" s="65">
        <f t="shared" si="1"/>
        <v>0</v>
      </c>
      <c r="F91" s="65">
        <f t="shared" si="1"/>
        <v>0</v>
      </c>
      <c r="G91" s="108">
        <f t="shared" si="1"/>
        <v>0</v>
      </c>
      <c r="BN91" s="6"/>
    </row>
    <row r="92" spans="1:66" ht="15">
      <c r="A92" s="129" t="s">
        <v>477</v>
      </c>
      <c r="B92" s="62" t="s">
        <v>171</v>
      </c>
      <c r="C92" s="65">
        <f>C93</f>
        <v>0</v>
      </c>
      <c r="D92" s="65">
        <f t="shared" si="1"/>
        <v>0</v>
      </c>
      <c r="E92" s="65">
        <f t="shared" si="1"/>
        <v>0</v>
      </c>
      <c r="F92" s="65">
        <f t="shared" si="1"/>
        <v>0</v>
      </c>
      <c r="G92" s="108">
        <f t="shared" si="1"/>
        <v>0</v>
      </c>
      <c r="BN92" s="6"/>
    </row>
    <row r="93" spans="1:66" ht="15">
      <c r="A93" s="129" t="s">
        <v>478</v>
      </c>
      <c r="B93" s="62" t="s">
        <v>471</v>
      </c>
      <c r="C93" s="65"/>
      <c r="D93" s="65"/>
      <c r="E93" s="65"/>
      <c r="F93" s="32"/>
      <c r="G93" s="96"/>
      <c r="BN93" s="6"/>
    </row>
    <row r="94" spans="1:66" ht="30">
      <c r="A94" s="130" t="s">
        <v>479</v>
      </c>
      <c r="B94" s="63" t="s">
        <v>174</v>
      </c>
      <c r="C94" s="65">
        <f>C95+C97</f>
        <v>0</v>
      </c>
      <c r="D94" s="65">
        <f>D95+D97</f>
        <v>0</v>
      </c>
      <c r="E94" s="65">
        <f>E95+E97</f>
        <v>0</v>
      </c>
      <c r="F94" s="65">
        <f>F95+F97</f>
        <v>0</v>
      </c>
      <c r="G94" s="108">
        <f>G95+G97</f>
        <v>0</v>
      </c>
      <c r="BN94" s="6"/>
    </row>
    <row r="95" spans="1:66" ht="45">
      <c r="A95" s="130" t="s">
        <v>175</v>
      </c>
      <c r="B95" s="63" t="s">
        <v>169</v>
      </c>
      <c r="C95" s="65">
        <f>C96</f>
        <v>0</v>
      </c>
      <c r="D95" s="65">
        <f>D96</f>
        <v>0</v>
      </c>
      <c r="E95" s="65">
        <f>E96</f>
        <v>0</v>
      </c>
      <c r="F95" s="65">
        <f>F96</f>
        <v>0</v>
      </c>
      <c r="G95" s="108">
        <f>G96</f>
        <v>0</v>
      </c>
      <c r="BN95" s="6"/>
    </row>
    <row r="96" spans="1:66" ht="30">
      <c r="A96" s="131" t="s">
        <v>176</v>
      </c>
      <c r="B96" s="62" t="s">
        <v>177</v>
      </c>
      <c r="C96" s="65"/>
      <c r="D96" s="65"/>
      <c r="E96" s="65"/>
      <c r="F96" s="65"/>
      <c r="G96" s="108"/>
      <c r="BN96" s="6"/>
    </row>
    <row r="97" spans="1:174" s="43" customFormat="1" ht="15">
      <c r="A97" s="131"/>
      <c r="B97" s="62" t="s">
        <v>472</v>
      </c>
      <c r="C97" s="65">
        <f>C98</f>
        <v>0</v>
      </c>
      <c r="D97" s="65">
        <f aca="true" t="shared" si="2" ref="D97:G99">D98</f>
        <v>0</v>
      </c>
      <c r="E97" s="65">
        <f t="shared" si="2"/>
        <v>0</v>
      </c>
      <c r="F97" s="65">
        <f t="shared" si="2"/>
        <v>0</v>
      </c>
      <c r="G97" s="108">
        <f t="shared" si="2"/>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43" customFormat="1" ht="15">
      <c r="A98" s="131" t="s">
        <v>480</v>
      </c>
      <c r="B98" s="62" t="s">
        <v>473</v>
      </c>
      <c r="C98" s="65">
        <f>C99</f>
        <v>0</v>
      </c>
      <c r="D98" s="65">
        <f t="shared" si="2"/>
        <v>0</v>
      </c>
      <c r="E98" s="65">
        <f t="shared" si="2"/>
        <v>0</v>
      </c>
      <c r="F98" s="65">
        <f t="shared" si="2"/>
        <v>0</v>
      </c>
      <c r="G98" s="108">
        <f t="shared" si="2"/>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43" customFormat="1" ht="30">
      <c r="A99" s="131" t="s">
        <v>481</v>
      </c>
      <c r="B99" s="62" t="s">
        <v>474</v>
      </c>
      <c r="C99" s="65">
        <f>C100</f>
        <v>0</v>
      </c>
      <c r="D99" s="65">
        <f t="shared" si="2"/>
        <v>0</v>
      </c>
      <c r="E99" s="65">
        <f t="shared" si="2"/>
        <v>0</v>
      </c>
      <c r="F99" s="65">
        <f t="shared" si="2"/>
        <v>0</v>
      </c>
      <c r="G99" s="108">
        <f t="shared" si="2"/>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43" customFormat="1" ht="15">
      <c r="A100" s="131" t="s">
        <v>482</v>
      </c>
      <c r="B100" s="62" t="s">
        <v>475</v>
      </c>
      <c r="C100" s="32"/>
      <c r="D100" s="65"/>
      <c r="E100" s="65"/>
      <c r="F100" s="32"/>
      <c r="G100" s="96"/>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43" customFormat="1" ht="15">
      <c r="A101" s="130" t="s">
        <v>178</v>
      </c>
      <c r="B101" s="63" t="s">
        <v>179</v>
      </c>
      <c r="C101" s="65">
        <f>C102</f>
        <v>0</v>
      </c>
      <c r="D101" s="65">
        <f>D102</f>
        <v>0</v>
      </c>
      <c r="E101" s="65">
        <f>E102</f>
        <v>0</v>
      </c>
      <c r="F101" s="65">
        <f>F102</f>
        <v>-986764</v>
      </c>
      <c r="G101" s="108">
        <f>G102</f>
        <v>-893990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43" customFormat="1" ht="30.75" thickBot="1">
      <c r="A102" s="132" t="s">
        <v>180</v>
      </c>
      <c r="B102" s="133" t="s">
        <v>181</v>
      </c>
      <c r="C102" s="111"/>
      <c r="D102" s="134"/>
      <c r="E102" s="134"/>
      <c r="F102" s="111">
        <v>-986764</v>
      </c>
      <c r="G102" s="96">
        <f>F102-H102</f>
        <v>-893990</v>
      </c>
      <c r="H102" s="32">
        <v>-92774</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43" customFormat="1" ht="15">
      <c r="A103" s="40"/>
      <c r="B103" s="5"/>
      <c r="C103" s="5"/>
      <c r="D103" s="33"/>
      <c r="E103" s="33"/>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43" customFormat="1" ht="15">
      <c r="A104" s="40"/>
      <c r="B104" s="5"/>
      <c r="C104" s="5"/>
      <c r="D104" s="33"/>
      <c r="E104" s="33"/>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43" customFormat="1" ht="15">
      <c r="A105" s="40"/>
      <c r="B105" s="5"/>
      <c r="C105" s="5"/>
      <c r="D105" s="33"/>
      <c r="E105" s="33"/>
      <c r="F105" s="5"/>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43" customFormat="1" ht="15">
      <c r="A106" s="40"/>
      <c r="B106" s="5"/>
      <c r="C106" s="5"/>
      <c r="D106" s="33"/>
      <c r="E106" s="33"/>
      <c r="F106" s="5"/>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sheetProtection/>
  <protectedRanges>
    <protectedRange sqref="C85:C86 C69:C81 C61 G82:G83 C29:C50 C54:C55 F69:G78 F80:G81 C17:C26 F29:G50 F24:G26 F93:G93 F17:G22 F54:G54 F90:G90 D23:G23 D55:G55 C57:G57 C64:G65 D79:G79 F61:G61 F85:G87 G102" name="Zonă1"/>
    <protectedRange sqref="H18:H21 H23 H27:H28" name="Zonă1_1"/>
    <protectedRange sqref="H17" name="Zonă1_2"/>
    <protectedRange sqref="H22" name="Zonă1_3"/>
    <protectedRange sqref="H24:H26" name="Zonă1_4"/>
    <protectedRange sqref="H29:H49" name="Zonă1_5"/>
    <protectedRange sqref="H61" name="Zonă1_6"/>
    <protectedRange sqref="H85:H86" name="Zonă1_7"/>
  </protectedRanges>
  <mergeCells count="26">
    <mergeCell ref="CE4:CI4"/>
    <mergeCell ref="CJ4:CN4"/>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DX4:EB4"/>
    <mergeCell ref="EC4:EG4"/>
    <mergeCell ref="CT4:CX4"/>
    <mergeCell ref="CY4:DC4"/>
    <mergeCell ref="DD4:DH4"/>
    <mergeCell ref="DI4:DM4"/>
    <mergeCell ref="DN4:DR4"/>
    <mergeCell ref="DS4:DW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CC00CC"/>
  </sheetPr>
  <dimension ref="A1:I216"/>
  <sheetViews>
    <sheetView tabSelected="1" zoomScale="90" zoomScaleNormal="90" zoomScalePageLayoutView="0" workbookViewId="0" topLeftCell="A1">
      <pane xSplit="3" ySplit="6" topLeftCell="D7" activePane="bottomRight" state="frozen"/>
      <selection pane="topLeft" activeCell="G7" sqref="G7:H209"/>
      <selection pane="topRight" activeCell="G7" sqref="G7:H209"/>
      <selection pane="bottomLeft" activeCell="G7" sqref="G7:H209"/>
      <selection pane="bottomRight" activeCell="G7" sqref="G7"/>
    </sheetView>
  </sheetViews>
  <sheetFormatPr defaultColWidth="9.140625" defaultRowHeight="12.75"/>
  <cols>
    <col min="1" max="1" width="14.28125" style="1" customWidth="1"/>
    <col min="2" max="2" width="71.28125" style="4" customWidth="1"/>
    <col min="3" max="3" width="7.8515625" style="4" customWidth="1"/>
    <col min="4" max="4" width="15.28125" style="4" customWidth="1"/>
    <col min="5" max="5" width="15.57421875" style="4" customWidth="1"/>
    <col min="6" max="6" width="15.7109375" style="4" hidden="1" customWidth="1"/>
    <col min="7" max="7" width="15.421875" style="4" bestFit="1" customWidth="1"/>
    <col min="8" max="8" width="14.57421875" style="4" bestFit="1" customWidth="1"/>
    <col min="9" max="9" width="14.00390625" style="5" customWidth="1"/>
    <col min="10" max="16384" width="9.140625" style="5" customWidth="1"/>
  </cols>
  <sheetData>
    <row r="1" spans="2:3" ht="17.25">
      <c r="B1" s="2" t="s">
        <v>483</v>
      </c>
      <c r="C1" s="3"/>
    </row>
    <row r="2" spans="2:3" ht="15">
      <c r="B2" s="3"/>
      <c r="C2" s="3"/>
    </row>
    <row r="3" spans="2:4" ht="15">
      <c r="B3" s="3"/>
      <c r="C3" s="3"/>
      <c r="D3" s="6"/>
    </row>
    <row r="4" spans="4:8" ht="15.75" thickBot="1">
      <c r="D4" s="7"/>
      <c r="E4" s="7"/>
      <c r="F4" s="8"/>
      <c r="G4" s="9"/>
      <c r="H4" s="77" t="s">
        <v>469</v>
      </c>
    </row>
    <row r="5" spans="1:8" s="10" customFormat="1" ht="75.75" thickBot="1">
      <c r="A5" s="80" t="s">
        <v>1</v>
      </c>
      <c r="B5" s="81" t="s">
        <v>2</v>
      </c>
      <c r="C5" s="81"/>
      <c r="D5" s="81" t="s">
        <v>182</v>
      </c>
      <c r="E5" s="82" t="s">
        <v>183</v>
      </c>
      <c r="F5" s="82" t="s">
        <v>184</v>
      </c>
      <c r="G5" s="81" t="s">
        <v>185</v>
      </c>
      <c r="H5" s="83" t="s">
        <v>186</v>
      </c>
    </row>
    <row r="6" spans="1:8" ht="15.75" thickBot="1">
      <c r="A6" s="84"/>
      <c r="B6" s="85" t="s">
        <v>187</v>
      </c>
      <c r="C6" s="85"/>
      <c r="D6" s="86"/>
      <c r="E6" s="86"/>
      <c r="F6" s="86"/>
      <c r="G6" s="86"/>
      <c r="H6" s="87"/>
    </row>
    <row r="7" spans="1:8" s="11" customFormat="1" ht="16.5" customHeight="1">
      <c r="A7" s="88" t="s">
        <v>200</v>
      </c>
      <c r="B7" s="89" t="s">
        <v>188</v>
      </c>
      <c r="C7" s="90">
        <f aca="true" t="shared" si="0" ref="C7:H7">+C8+C16</f>
        <v>0</v>
      </c>
      <c r="D7" s="90">
        <f t="shared" si="0"/>
        <v>388284620</v>
      </c>
      <c r="E7" s="90">
        <f t="shared" si="0"/>
        <v>376413750</v>
      </c>
      <c r="F7" s="90">
        <f t="shared" si="0"/>
        <v>0</v>
      </c>
      <c r="G7" s="90">
        <f t="shared" si="0"/>
        <v>348456668.2699999</v>
      </c>
      <c r="H7" s="91">
        <f t="shared" si="0"/>
        <v>34267188.220000006</v>
      </c>
    </row>
    <row r="8" spans="1:8" s="11" customFormat="1" ht="15">
      <c r="A8" s="92" t="s">
        <v>202</v>
      </c>
      <c r="B8" s="12" t="s">
        <v>189</v>
      </c>
      <c r="C8" s="67">
        <f aca="true" t="shared" si="1" ref="C8:H8">+C9+C10+C13+C11+C12+C15+C176+C14</f>
        <v>0</v>
      </c>
      <c r="D8" s="67">
        <f t="shared" si="1"/>
        <v>388284620</v>
      </c>
      <c r="E8" s="67">
        <f t="shared" si="1"/>
        <v>376413750</v>
      </c>
      <c r="F8" s="67">
        <f t="shared" si="1"/>
        <v>0</v>
      </c>
      <c r="G8" s="67">
        <f t="shared" si="1"/>
        <v>348456668.2699999</v>
      </c>
      <c r="H8" s="93">
        <f t="shared" si="1"/>
        <v>34267188.220000006</v>
      </c>
    </row>
    <row r="9" spans="1:8" s="11" customFormat="1" ht="15">
      <c r="A9" s="92" t="s">
        <v>204</v>
      </c>
      <c r="B9" s="12" t="s">
        <v>190</v>
      </c>
      <c r="C9" s="67">
        <f aca="true" t="shared" si="2" ref="C9:H9">+C23</f>
        <v>0</v>
      </c>
      <c r="D9" s="67">
        <f t="shared" si="2"/>
        <v>4638810</v>
      </c>
      <c r="E9" s="67">
        <f t="shared" si="2"/>
        <v>4638810</v>
      </c>
      <c r="F9" s="67">
        <f t="shared" si="2"/>
        <v>0</v>
      </c>
      <c r="G9" s="67">
        <f t="shared" si="2"/>
        <v>4055018</v>
      </c>
      <c r="H9" s="93">
        <f t="shared" si="2"/>
        <v>338440</v>
      </c>
    </row>
    <row r="10" spans="1:8" s="11" customFormat="1" ht="16.5" customHeight="1">
      <c r="A10" s="92" t="s">
        <v>205</v>
      </c>
      <c r="B10" s="12" t="s">
        <v>191</v>
      </c>
      <c r="C10" s="67">
        <f aca="true" t="shared" si="3" ref="C10:H10">+C44</f>
        <v>0</v>
      </c>
      <c r="D10" s="67">
        <f t="shared" si="3"/>
        <v>267078340</v>
      </c>
      <c r="E10" s="67">
        <f t="shared" si="3"/>
        <v>255207470</v>
      </c>
      <c r="F10" s="67">
        <f t="shared" si="3"/>
        <v>0</v>
      </c>
      <c r="G10" s="67">
        <f t="shared" si="3"/>
        <v>234419213.45999995</v>
      </c>
      <c r="H10" s="93">
        <f t="shared" si="3"/>
        <v>23570845.400000006</v>
      </c>
    </row>
    <row r="11" spans="1:8" s="11" customFormat="1" ht="15">
      <c r="A11" s="92" t="s">
        <v>207</v>
      </c>
      <c r="B11" s="12" t="s">
        <v>192</v>
      </c>
      <c r="C11" s="67">
        <f aca="true" t="shared" si="4" ref="C11:H11">+C72</f>
        <v>0</v>
      </c>
      <c r="D11" s="67">
        <f t="shared" si="4"/>
        <v>0</v>
      </c>
      <c r="E11" s="67">
        <f t="shared" si="4"/>
        <v>0</v>
      </c>
      <c r="F11" s="67">
        <f t="shared" si="4"/>
        <v>0</v>
      </c>
      <c r="G11" s="67">
        <f t="shared" si="4"/>
        <v>0</v>
      </c>
      <c r="H11" s="93">
        <f t="shared" si="4"/>
        <v>0</v>
      </c>
    </row>
    <row r="12" spans="1:8" s="11" customFormat="1" ht="30">
      <c r="A12" s="92" t="s">
        <v>208</v>
      </c>
      <c r="B12" s="12" t="s">
        <v>193</v>
      </c>
      <c r="C12" s="67">
        <f aca="true" t="shared" si="5" ref="C12:H12">C177</f>
        <v>0</v>
      </c>
      <c r="D12" s="67">
        <f t="shared" si="5"/>
        <v>102884750</v>
      </c>
      <c r="E12" s="67">
        <f t="shared" si="5"/>
        <v>102884750</v>
      </c>
      <c r="F12" s="67">
        <f t="shared" si="5"/>
        <v>0</v>
      </c>
      <c r="G12" s="67">
        <f t="shared" si="5"/>
        <v>96451853</v>
      </c>
      <c r="H12" s="93">
        <f t="shared" si="5"/>
        <v>8963768</v>
      </c>
    </row>
    <row r="13" spans="1:8" s="11" customFormat="1" ht="16.5" customHeight="1">
      <c r="A13" s="92" t="s">
        <v>209</v>
      </c>
      <c r="B13" s="12" t="s">
        <v>194</v>
      </c>
      <c r="C13" s="67">
        <f aca="true" t="shared" si="6" ref="C13:H13">C191</f>
        <v>0</v>
      </c>
      <c r="D13" s="67">
        <f t="shared" si="6"/>
        <v>13682720</v>
      </c>
      <c r="E13" s="67">
        <f t="shared" si="6"/>
        <v>13682720</v>
      </c>
      <c r="F13" s="67">
        <f t="shared" si="6"/>
        <v>0</v>
      </c>
      <c r="G13" s="67">
        <f t="shared" si="6"/>
        <v>13681860</v>
      </c>
      <c r="H13" s="93">
        <f t="shared" si="6"/>
        <v>1415701</v>
      </c>
    </row>
    <row r="14" spans="1:8" s="11" customFormat="1" ht="30">
      <c r="A14" s="92" t="s">
        <v>211</v>
      </c>
      <c r="B14" s="12" t="s">
        <v>195</v>
      </c>
      <c r="C14" s="67">
        <f aca="true" t="shared" si="7" ref="C14:H14">C198</f>
        <v>0</v>
      </c>
      <c r="D14" s="67">
        <f t="shared" si="7"/>
        <v>0</v>
      </c>
      <c r="E14" s="67">
        <f t="shared" si="7"/>
        <v>0</v>
      </c>
      <c r="F14" s="67">
        <f t="shared" si="7"/>
        <v>0</v>
      </c>
      <c r="G14" s="67">
        <f t="shared" si="7"/>
        <v>0</v>
      </c>
      <c r="H14" s="93">
        <f t="shared" si="7"/>
        <v>0</v>
      </c>
    </row>
    <row r="15" spans="1:8" s="11" customFormat="1" ht="16.5" customHeight="1">
      <c r="A15" s="92" t="s">
        <v>213</v>
      </c>
      <c r="B15" s="12" t="s">
        <v>197</v>
      </c>
      <c r="C15" s="67">
        <f aca="true" t="shared" si="8" ref="C15:H15">C75</f>
        <v>0</v>
      </c>
      <c r="D15" s="67">
        <f t="shared" si="8"/>
        <v>0</v>
      </c>
      <c r="E15" s="67">
        <f t="shared" si="8"/>
        <v>0</v>
      </c>
      <c r="F15" s="67">
        <f t="shared" si="8"/>
        <v>0</v>
      </c>
      <c r="G15" s="67">
        <f t="shared" si="8"/>
        <v>0</v>
      </c>
      <c r="H15" s="93">
        <f t="shared" si="8"/>
        <v>0</v>
      </c>
    </row>
    <row r="16" spans="1:8" s="11" customFormat="1" ht="16.5" customHeight="1">
      <c r="A16" s="92" t="s">
        <v>215</v>
      </c>
      <c r="B16" s="12" t="s">
        <v>198</v>
      </c>
      <c r="C16" s="67">
        <f aca="true" t="shared" si="9" ref="C16:H17">C78</f>
        <v>0</v>
      </c>
      <c r="D16" s="67">
        <f t="shared" si="9"/>
        <v>0</v>
      </c>
      <c r="E16" s="67">
        <f t="shared" si="9"/>
        <v>0</v>
      </c>
      <c r="F16" s="67">
        <f t="shared" si="9"/>
        <v>0</v>
      </c>
      <c r="G16" s="67">
        <f t="shared" si="9"/>
        <v>0</v>
      </c>
      <c r="H16" s="93">
        <f t="shared" si="9"/>
        <v>0</v>
      </c>
    </row>
    <row r="17" spans="1:8" s="11" customFormat="1" ht="15">
      <c r="A17" s="92" t="s">
        <v>217</v>
      </c>
      <c r="B17" s="12" t="s">
        <v>199</v>
      </c>
      <c r="C17" s="67">
        <f t="shared" si="9"/>
        <v>0</v>
      </c>
      <c r="D17" s="67">
        <f t="shared" si="9"/>
        <v>0</v>
      </c>
      <c r="E17" s="67">
        <f t="shared" si="9"/>
        <v>0</v>
      </c>
      <c r="F17" s="67">
        <f t="shared" si="9"/>
        <v>0</v>
      </c>
      <c r="G17" s="67">
        <f t="shared" si="9"/>
        <v>0</v>
      </c>
      <c r="H17" s="93">
        <f t="shared" si="9"/>
        <v>0</v>
      </c>
    </row>
    <row r="18" spans="1:8" s="11" customFormat="1" ht="30">
      <c r="A18" s="92" t="s">
        <v>219</v>
      </c>
      <c r="B18" s="12" t="s">
        <v>201</v>
      </c>
      <c r="C18" s="67">
        <f aca="true" t="shared" si="10" ref="C18:H18">C176+C197</f>
        <v>0</v>
      </c>
      <c r="D18" s="67">
        <f t="shared" si="10"/>
        <v>0</v>
      </c>
      <c r="E18" s="67">
        <f t="shared" si="10"/>
        <v>0</v>
      </c>
      <c r="F18" s="67">
        <f t="shared" si="10"/>
        <v>0</v>
      </c>
      <c r="G18" s="67">
        <f t="shared" si="10"/>
        <v>-151276.19</v>
      </c>
      <c r="H18" s="93">
        <f t="shared" si="10"/>
        <v>-21566.179999999997</v>
      </c>
    </row>
    <row r="19" spans="1:8" s="11" customFormat="1" ht="16.5" customHeight="1">
      <c r="A19" s="92" t="s">
        <v>221</v>
      </c>
      <c r="B19" s="12" t="s">
        <v>203</v>
      </c>
      <c r="C19" s="67">
        <f aca="true" t="shared" si="11" ref="C19:H19">+C20+C16</f>
        <v>0</v>
      </c>
      <c r="D19" s="67">
        <f t="shared" si="11"/>
        <v>388284620</v>
      </c>
      <c r="E19" s="67">
        <f t="shared" si="11"/>
        <v>376413750</v>
      </c>
      <c r="F19" s="67">
        <f t="shared" si="11"/>
        <v>0</v>
      </c>
      <c r="G19" s="67">
        <f t="shared" si="11"/>
        <v>348456668.2699999</v>
      </c>
      <c r="H19" s="93">
        <f t="shared" si="11"/>
        <v>34267188.220000006</v>
      </c>
    </row>
    <row r="20" spans="1:8" s="11" customFormat="1" ht="15">
      <c r="A20" s="92" t="s">
        <v>223</v>
      </c>
      <c r="B20" s="12" t="s">
        <v>189</v>
      </c>
      <c r="C20" s="67">
        <f aca="true" t="shared" si="12" ref="C20:H20">C9+C10+C11+C12+C13+C15+C176+C14</f>
        <v>0</v>
      </c>
      <c r="D20" s="67">
        <f t="shared" si="12"/>
        <v>388284620</v>
      </c>
      <c r="E20" s="67">
        <f t="shared" si="12"/>
        <v>376413750</v>
      </c>
      <c r="F20" s="67">
        <f t="shared" si="12"/>
        <v>0</v>
      </c>
      <c r="G20" s="67">
        <f t="shared" si="12"/>
        <v>348456668.2699999</v>
      </c>
      <c r="H20" s="93">
        <f t="shared" si="12"/>
        <v>34267188.220000006</v>
      </c>
    </row>
    <row r="21" spans="1:8" s="11" customFormat="1" ht="16.5" customHeight="1">
      <c r="A21" s="94" t="s">
        <v>225</v>
      </c>
      <c r="B21" s="12" t="s">
        <v>206</v>
      </c>
      <c r="C21" s="67">
        <f aca="true" t="shared" si="13" ref="C21:H21">+C22+C78+C176</f>
        <v>0</v>
      </c>
      <c r="D21" s="67">
        <f t="shared" si="13"/>
        <v>374601900</v>
      </c>
      <c r="E21" s="67">
        <f t="shared" si="13"/>
        <v>362731030</v>
      </c>
      <c r="F21" s="67">
        <f t="shared" si="13"/>
        <v>0</v>
      </c>
      <c r="G21" s="67">
        <f t="shared" si="13"/>
        <v>334774808.2699999</v>
      </c>
      <c r="H21" s="93">
        <f t="shared" si="13"/>
        <v>32851487.220000006</v>
      </c>
    </row>
    <row r="22" spans="1:8" s="11" customFormat="1" ht="16.5" customHeight="1">
      <c r="A22" s="92" t="s">
        <v>227</v>
      </c>
      <c r="B22" s="12" t="s">
        <v>189</v>
      </c>
      <c r="C22" s="67">
        <f aca="true" t="shared" si="14" ref="C22:H22">+C23+C44+C72+C177+C75+C198</f>
        <v>0</v>
      </c>
      <c r="D22" s="67">
        <f t="shared" si="14"/>
        <v>374601900</v>
      </c>
      <c r="E22" s="67">
        <f t="shared" si="14"/>
        <v>362731030</v>
      </c>
      <c r="F22" s="67">
        <f t="shared" si="14"/>
        <v>0</v>
      </c>
      <c r="G22" s="67">
        <f t="shared" si="14"/>
        <v>334926084.4599999</v>
      </c>
      <c r="H22" s="93">
        <f t="shared" si="14"/>
        <v>32873053.400000006</v>
      </c>
    </row>
    <row r="23" spans="1:8" s="11" customFormat="1" ht="15">
      <c r="A23" s="92" t="s">
        <v>229</v>
      </c>
      <c r="B23" s="12" t="s">
        <v>190</v>
      </c>
      <c r="C23" s="67">
        <f aca="true" t="shared" si="15" ref="C23:H23">+C24+C36+C34</f>
        <v>0</v>
      </c>
      <c r="D23" s="67">
        <f t="shared" si="15"/>
        <v>4638810</v>
      </c>
      <c r="E23" s="67">
        <f t="shared" si="15"/>
        <v>4638810</v>
      </c>
      <c r="F23" s="67">
        <f t="shared" si="15"/>
        <v>0</v>
      </c>
      <c r="G23" s="67">
        <f t="shared" si="15"/>
        <v>4055018</v>
      </c>
      <c r="H23" s="93">
        <f t="shared" si="15"/>
        <v>338440</v>
      </c>
    </row>
    <row r="24" spans="1:8" s="11" customFormat="1" ht="16.5" customHeight="1">
      <c r="A24" s="92" t="s">
        <v>231</v>
      </c>
      <c r="B24" s="12" t="s">
        <v>210</v>
      </c>
      <c r="C24" s="67">
        <f aca="true" t="shared" si="16" ref="C24:H24">C25+C28+C29+C30+C32+C26+C27+C31</f>
        <v>0</v>
      </c>
      <c r="D24" s="67">
        <f t="shared" si="16"/>
        <v>4470130</v>
      </c>
      <c r="E24" s="67">
        <f t="shared" si="16"/>
        <v>4470130</v>
      </c>
      <c r="F24" s="67">
        <f t="shared" si="16"/>
        <v>0</v>
      </c>
      <c r="G24" s="67">
        <f t="shared" si="16"/>
        <v>3899141</v>
      </c>
      <c r="H24" s="93">
        <f t="shared" si="16"/>
        <v>326909</v>
      </c>
    </row>
    <row r="25" spans="1:9" s="11" customFormat="1" ht="16.5" customHeight="1">
      <c r="A25" s="95" t="s">
        <v>233</v>
      </c>
      <c r="B25" s="13" t="s">
        <v>212</v>
      </c>
      <c r="C25" s="68"/>
      <c r="D25" s="69">
        <v>3543070</v>
      </c>
      <c r="E25" s="69">
        <v>3543070</v>
      </c>
      <c r="F25" s="69"/>
      <c r="G25" s="32">
        <v>3092077</v>
      </c>
      <c r="H25" s="96">
        <f>G25-I25</f>
        <v>303444</v>
      </c>
      <c r="I25" s="32">
        <v>2788633</v>
      </c>
    </row>
    <row r="26" spans="1:9" s="11" customFormat="1" ht="15">
      <c r="A26" s="95" t="s">
        <v>235</v>
      </c>
      <c r="B26" s="13" t="s">
        <v>214</v>
      </c>
      <c r="C26" s="68"/>
      <c r="D26" s="69">
        <v>482000</v>
      </c>
      <c r="E26" s="69">
        <v>482000</v>
      </c>
      <c r="F26" s="69"/>
      <c r="G26" s="32">
        <v>444656</v>
      </c>
      <c r="H26" s="96">
        <f>G26-I26</f>
        <v>43975</v>
      </c>
      <c r="I26" s="32">
        <v>400681</v>
      </c>
    </row>
    <row r="27" spans="1:9" s="11" customFormat="1" ht="15">
      <c r="A27" s="95" t="s">
        <v>237</v>
      </c>
      <c r="B27" s="13" t="s">
        <v>216</v>
      </c>
      <c r="C27" s="68"/>
      <c r="D27" s="69">
        <v>146000</v>
      </c>
      <c r="E27" s="69">
        <v>146000</v>
      </c>
      <c r="F27" s="69"/>
      <c r="G27" s="32">
        <v>130729</v>
      </c>
      <c r="H27" s="96">
        <f>G27-I27</f>
        <v>12283</v>
      </c>
      <c r="I27" s="32">
        <v>118446</v>
      </c>
    </row>
    <row r="28" spans="1:9" s="11" customFormat="1" ht="16.5" customHeight="1">
      <c r="A28" s="95" t="s">
        <v>239</v>
      </c>
      <c r="B28" s="14" t="s">
        <v>218</v>
      </c>
      <c r="C28" s="68"/>
      <c r="D28" s="69">
        <v>13000</v>
      </c>
      <c r="E28" s="69">
        <v>13000</v>
      </c>
      <c r="F28" s="69"/>
      <c r="G28" s="32">
        <v>10642</v>
      </c>
      <c r="H28" s="96">
        <f>G28-I28</f>
        <v>888</v>
      </c>
      <c r="I28" s="32">
        <v>9754</v>
      </c>
    </row>
    <row r="29" spans="1:9" s="11" customFormat="1" ht="16.5" customHeight="1">
      <c r="A29" s="95" t="s">
        <v>241</v>
      </c>
      <c r="B29" s="14" t="s">
        <v>220</v>
      </c>
      <c r="C29" s="68"/>
      <c r="D29" s="69">
        <v>5000</v>
      </c>
      <c r="E29" s="69">
        <v>5000</v>
      </c>
      <c r="F29" s="69"/>
      <c r="G29" s="32">
        <v>1600</v>
      </c>
      <c r="H29" s="96">
        <f>G29-I29</f>
        <v>270</v>
      </c>
      <c r="I29" s="32">
        <v>1330</v>
      </c>
    </row>
    <row r="30" spans="1:9" ht="16.5" customHeight="1">
      <c r="A30" s="95" t="s">
        <v>243</v>
      </c>
      <c r="B30" s="14" t="s">
        <v>222</v>
      </c>
      <c r="C30" s="68"/>
      <c r="D30" s="69">
        <v>0</v>
      </c>
      <c r="E30" s="69">
        <v>0</v>
      </c>
      <c r="F30" s="69"/>
      <c r="G30" s="32"/>
      <c r="H30" s="96"/>
      <c r="I30" s="32"/>
    </row>
    <row r="31" spans="1:9" ht="16.5" customHeight="1">
      <c r="A31" s="95" t="s">
        <v>244</v>
      </c>
      <c r="B31" s="14" t="s">
        <v>224</v>
      </c>
      <c r="C31" s="68"/>
      <c r="D31" s="69">
        <v>163000</v>
      </c>
      <c r="E31" s="69">
        <v>163000</v>
      </c>
      <c r="F31" s="69"/>
      <c r="G31" s="32">
        <v>151352</v>
      </c>
      <c r="H31" s="96">
        <f>G31-I31</f>
        <v>15047</v>
      </c>
      <c r="I31" s="32">
        <v>136305</v>
      </c>
    </row>
    <row r="32" spans="1:9" ht="16.5" customHeight="1">
      <c r="A32" s="95" t="s">
        <v>246</v>
      </c>
      <c r="B32" s="14" t="s">
        <v>226</v>
      </c>
      <c r="C32" s="68"/>
      <c r="D32" s="69">
        <v>118060</v>
      </c>
      <c r="E32" s="69">
        <v>118060</v>
      </c>
      <c r="F32" s="69"/>
      <c r="G32" s="32">
        <v>68085</v>
      </c>
      <c r="H32" s="96">
        <f>G32-I32</f>
        <v>-48998</v>
      </c>
      <c r="I32" s="32">
        <v>117083</v>
      </c>
    </row>
    <row r="33" spans="1:8" ht="16.5" customHeight="1">
      <c r="A33" s="95"/>
      <c r="B33" s="14" t="s">
        <v>228</v>
      </c>
      <c r="C33" s="68"/>
      <c r="D33" s="69"/>
      <c r="E33" s="69"/>
      <c r="F33" s="69"/>
      <c r="G33" s="32"/>
      <c r="H33" s="96"/>
    </row>
    <row r="34" spans="1:8" ht="16.5" customHeight="1">
      <c r="A34" s="95" t="s">
        <v>248</v>
      </c>
      <c r="B34" s="12" t="s">
        <v>230</v>
      </c>
      <c r="C34" s="68">
        <f aca="true" t="shared" si="17" ref="C34:H34">C35</f>
        <v>0</v>
      </c>
      <c r="D34" s="68">
        <f t="shared" si="17"/>
        <v>68150</v>
      </c>
      <c r="E34" s="68">
        <f t="shared" si="17"/>
        <v>68150</v>
      </c>
      <c r="F34" s="68">
        <f t="shared" si="17"/>
        <v>0</v>
      </c>
      <c r="G34" s="68">
        <f t="shared" si="17"/>
        <v>68150</v>
      </c>
      <c r="H34" s="97">
        <f t="shared" si="17"/>
        <v>2900</v>
      </c>
    </row>
    <row r="35" spans="1:9" ht="16.5" customHeight="1">
      <c r="A35" s="95" t="s">
        <v>250</v>
      </c>
      <c r="B35" s="14" t="s">
        <v>232</v>
      </c>
      <c r="C35" s="68"/>
      <c r="D35" s="69">
        <v>68150</v>
      </c>
      <c r="E35" s="69">
        <v>68150</v>
      </c>
      <c r="F35" s="69"/>
      <c r="G35" s="32">
        <v>68150</v>
      </c>
      <c r="H35" s="96">
        <f>G35-I35</f>
        <v>2900</v>
      </c>
      <c r="I35" s="32">
        <v>65250</v>
      </c>
    </row>
    <row r="36" spans="1:8" ht="16.5" customHeight="1">
      <c r="A36" s="92" t="s">
        <v>252</v>
      </c>
      <c r="B36" s="12" t="s">
        <v>234</v>
      </c>
      <c r="C36" s="67">
        <f aca="true" t="shared" si="18" ref="C36:H36">+C37+C38+C39+C40+C41+C42+C43</f>
        <v>0</v>
      </c>
      <c r="D36" s="67">
        <f t="shared" si="18"/>
        <v>100530</v>
      </c>
      <c r="E36" s="67">
        <f t="shared" si="18"/>
        <v>100530</v>
      </c>
      <c r="F36" s="67">
        <f t="shared" si="18"/>
        <v>0</v>
      </c>
      <c r="G36" s="67">
        <f t="shared" si="18"/>
        <v>87727</v>
      </c>
      <c r="H36" s="93">
        <f t="shared" si="18"/>
        <v>8631</v>
      </c>
    </row>
    <row r="37" spans="1:8" ht="16.5" customHeight="1">
      <c r="A37" s="95" t="s">
        <v>254</v>
      </c>
      <c r="B37" s="14" t="s">
        <v>236</v>
      </c>
      <c r="C37" s="68"/>
      <c r="D37" s="69"/>
      <c r="E37" s="69"/>
      <c r="F37" s="69"/>
      <c r="G37" s="32"/>
      <c r="H37" s="96"/>
    </row>
    <row r="38" spans="1:8" ht="16.5" customHeight="1">
      <c r="A38" s="95" t="s">
        <v>256</v>
      </c>
      <c r="B38" s="14" t="s">
        <v>238</v>
      </c>
      <c r="C38" s="68"/>
      <c r="D38" s="69"/>
      <c r="E38" s="69"/>
      <c r="F38" s="69"/>
      <c r="G38" s="32"/>
      <c r="H38" s="96"/>
    </row>
    <row r="39" spans="1:8" s="11" customFormat="1" ht="16.5" customHeight="1">
      <c r="A39" s="95" t="s">
        <v>258</v>
      </c>
      <c r="B39" s="14" t="s">
        <v>240</v>
      </c>
      <c r="C39" s="68"/>
      <c r="D39" s="69"/>
      <c r="E39" s="69"/>
      <c r="F39" s="69"/>
      <c r="G39" s="32"/>
      <c r="H39" s="96"/>
    </row>
    <row r="40" spans="1:8" ht="16.5" customHeight="1">
      <c r="A40" s="95" t="s">
        <v>260</v>
      </c>
      <c r="B40" s="15" t="s">
        <v>242</v>
      </c>
      <c r="C40" s="68"/>
      <c r="D40" s="69"/>
      <c r="E40" s="69"/>
      <c r="F40" s="69"/>
      <c r="G40" s="32"/>
      <c r="H40" s="96"/>
    </row>
    <row r="41" spans="1:8" ht="16.5" customHeight="1">
      <c r="A41" s="95" t="s">
        <v>262</v>
      </c>
      <c r="B41" s="15" t="s">
        <v>41</v>
      </c>
      <c r="C41" s="68"/>
      <c r="D41" s="69"/>
      <c r="E41" s="69"/>
      <c r="F41" s="69"/>
      <c r="G41" s="32"/>
      <c r="H41" s="96"/>
    </row>
    <row r="42" spans="1:9" ht="16.5" customHeight="1">
      <c r="A42" s="95" t="s">
        <v>264</v>
      </c>
      <c r="B42" s="15" t="s">
        <v>245</v>
      </c>
      <c r="C42" s="68"/>
      <c r="D42" s="69">
        <v>100530</v>
      </c>
      <c r="E42" s="69">
        <v>100530</v>
      </c>
      <c r="F42" s="69"/>
      <c r="G42" s="32">
        <v>87727</v>
      </c>
      <c r="H42" s="96">
        <f>G42-I42</f>
        <v>8631</v>
      </c>
      <c r="I42" s="32">
        <v>79096</v>
      </c>
    </row>
    <row r="43" spans="1:8" ht="16.5" customHeight="1">
      <c r="A43" s="95" t="s">
        <v>266</v>
      </c>
      <c r="B43" s="15" t="s">
        <v>247</v>
      </c>
      <c r="C43" s="68"/>
      <c r="D43" s="69"/>
      <c r="E43" s="69"/>
      <c r="F43" s="69"/>
      <c r="G43" s="32"/>
      <c r="H43" s="96"/>
    </row>
    <row r="44" spans="1:8" ht="16.5" customHeight="1">
      <c r="A44" s="92" t="s">
        <v>268</v>
      </c>
      <c r="B44" s="12" t="s">
        <v>191</v>
      </c>
      <c r="C44" s="67">
        <f aca="true" t="shared" si="19" ref="C44:H44">+C45+C59+C58+C61+C64+C66+C67+C69+C65+C68</f>
        <v>0</v>
      </c>
      <c r="D44" s="67">
        <f t="shared" si="19"/>
        <v>267078340</v>
      </c>
      <c r="E44" s="67">
        <f t="shared" si="19"/>
        <v>255207470</v>
      </c>
      <c r="F44" s="67">
        <f t="shared" si="19"/>
        <v>0</v>
      </c>
      <c r="G44" s="67">
        <f t="shared" si="19"/>
        <v>234419213.45999995</v>
      </c>
      <c r="H44" s="93">
        <f t="shared" si="19"/>
        <v>23570845.400000006</v>
      </c>
    </row>
    <row r="45" spans="1:8" ht="16.5" customHeight="1">
      <c r="A45" s="92" t="s">
        <v>270</v>
      </c>
      <c r="B45" s="12" t="s">
        <v>249</v>
      </c>
      <c r="C45" s="67">
        <f aca="true" t="shared" si="20" ref="C45:H45">+C46+C47+C48+C49+C50+C51+C52+C53+C55</f>
        <v>0</v>
      </c>
      <c r="D45" s="67">
        <f t="shared" si="20"/>
        <v>267001540</v>
      </c>
      <c r="E45" s="67">
        <f t="shared" si="20"/>
        <v>255130670</v>
      </c>
      <c r="F45" s="67">
        <f t="shared" si="20"/>
        <v>0</v>
      </c>
      <c r="G45" s="67">
        <f t="shared" si="20"/>
        <v>234370346.74999997</v>
      </c>
      <c r="H45" s="93">
        <f t="shared" si="20"/>
        <v>23567620.400000006</v>
      </c>
    </row>
    <row r="46" spans="1:9" s="11" customFormat="1" ht="16.5" customHeight="1">
      <c r="A46" s="95" t="s">
        <v>272</v>
      </c>
      <c r="B46" s="14" t="s">
        <v>251</v>
      </c>
      <c r="C46" s="68"/>
      <c r="D46" s="69">
        <v>26000</v>
      </c>
      <c r="E46" s="69">
        <v>26000</v>
      </c>
      <c r="F46" s="69"/>
      <c r="G46" s="32">
        <v>17577.11</v>
      </c>
      <c r="H46" s="96">
        <f aca="true" t="shared" si="21" ref="H46:H52">G46-I46</f>
        <v>0</v>
      </c>
      <c r="I46" s="32">
        <v>17577.11</v>
      </c>
    </row>
    <row r="47" spans="1:9" s="11" customFormat="1" ht="16.5" customHeight="1">
      <c r="A47" s="95" t="s">
        <v>274</v>
      </c>
      <c r="B47" s="14" t="s">
        <v>253</v>
      </c>
      <c r="C47" s="68"/>
      <c r="D47" s="69">
        <v>17000</v>
      </c>
      <c r="E47" s="69">
        <v>17000</v>
      </c>
      <c r="F47" s="69"/>
      <c r="G47" s="32">
        <v>16947.45</v>
      </c>
      <c r="H47" s="96">
        <f t="shared" si="21"/>
        <v>2074.1800000000003</v>
      </c>
      <c r="I47" s="32">
        <v>14873.27</v>
      </c>
    </row>
    <row r="48" spans="1:9" ht="16.5" customHeight="1">
      <c r="A48" s="95" t="s">
        <v>276</v>
      </c>
      <c r="B48" s="14" t="s">
        <v>255</v>
      </c>
      <c r="C48" s="68"/>
      <c r="D48" s="69">
        <v>95950</v>
      </c>
      <c r="E48" s="69">
        <v>95950</v>
      </c>
      <c r="F48" s="69"/>
      <c r="G48" s="32">
        <v>56691.85</v>
      </c>
      <c r="H48" s="96">
        <f t="shared" si="21"/>
        <v>2229.5499999999956</v>
      </c>
      <c r="I48" s="32">
        <v>54462.3</v>
      </c>
    </row>
    <row r="49" spans="1:9" ht="16.5" customHeight="1">
      <c r="A49" s="95" t="s">
        <v>278</v>
      </c>
      <c r="B49" s="14" t="s">
        <v>257</v>
      </c>
      <c r="C49" s="68"/>
      <c r="D49" s="69">
        <v>7050</v>
      </c>
      <c r="E49" s="69">
        <v>7050</v>
      </c>
      <c r="F49" s="69"/>
      <c r="G49" s="32">
        <v>5857.69</v>
      </c>
      <c r="H49" s="96">
        <f t="shared" si="21"/>
        <v>576.6699999999992</v>
      </c>
      <c r="I49" s="32">
        <v>5281.02</v>
      </c>
    </row>
    <row r="50" spans="1:9" ht="16.5" customHeight="1">
      <c r="A50" s="95" t="s">
        <v>280</v>
      </c>
      <c r="B50" s="14" t="s">
        <v>259</v>
      </c>
      <c r="C50" s="68"/>
      <c r="D50" s="69">
        <v>5000</v>
      </c>
      <c r="E50" s="69">
        <v>5000</v>
      </c>
      <c r="F50" s="69"/>
      <c r="G50" s="32">
        <v>5000</v>
      </c>
      <c r="H50" s="96">
        <f t="shared" si="21"/>
        <v>0</v>
      </c>
      <c r="I50" s="32">
        <v>5000</v>
      </c>
    </row>
    <row r="51" spans="1:9" ht="16.5" customHeight="1">
      <c r="A51" s="95" t="s">
        <v>282</v>
      </c>
      <c r="B51" s="14" t="s">
        <v>261</v>
      </c>
      <c r="C51" s="68"/>
      <c r="D51" s="69">
        <v>6100</v>
      </c>
      <c r="E51" s="69">
        <v>6100</v>
      </c>
      <c r="F51" s="69"/>
      <c r="G51" s="32">
        <v>5350</v>
      </c>
      <c r="H51" s="96">
        <f t="shared" si="21"/>
        <v>150</v>
      </c>
      <c r="I51" s="32">
        <v>5200</v>
      </c>
    </row>
    <row r="52" spans="1:9" ht="16.5" customHeight="1">
      <c r="A52" s="95" t="s">
        <v>284</v>
      </c>
      <c r="B52" s="14" t="s">
        <v>263</v>
      </c>
      <c r="C52" s="68"/>
      <c r="D52" s="69">
        <v>70420</v>
      </c>
      <c r="E52" s="69">
        <v>70420</v>
      </c>
      <c r="F52" s="69"/>
      <c r="G52" s="32">
        <v>48050.98</v>
      </c>
      <c r="H52" s="96">
        <f t="shared" si="21"/>
        <v>3551.9400000000023</v>
      </c>
      <c r="I52" s="32">
        <v>44499.04</v>
      </c>
    </row>
    <row r="53" spans="1:8" ht="16.5" customHeight="1">
      <c r="A53" s="92" t="s">
        <v>286</v>
      </c>
      <c r="B53" s="12" t="s">
        <v>265</v>
      </c>
      <c r="C53" s="70">
        <f aca="true" t="shared" si="22" ref="C53:H53">+C54+C89</f>
        <v>0</v>
      </c>
      <c r="D53" s="70">
        <f t="shared" si="22"/>
        <v>266586000</v>
      </c>
      <c r="E53" s="70">
        <f t="shared" si="22"/>
        <v>254715130</v>
      </c>
      <c r="F53" s="70">
        <f t="shared" si="22"/>
        <v>0</v>
      </c>
      <c r="G53" s="70">
        <f t="shared" si="22"/>
        <v>234090080.03999996</v>
      </c>
      <c r="H53" s="98">
        <f t="shared" si="22"/>
        <v>23546980.200000007</v>
      </c>
    </row>
    <row r="54" spans="1:9" ht="16.5" customHeight="1">
      <c r="A54" s="99" t="s">
        <v>288</v>
      </c>
      <c r="B54" s="17" t="s">
        <v>267</v>
      </c>
      <c r="C54" s="71"/>
      <c r="D54" s="69">
        <v>22260</v>
      </c>
      <c r="E54" s="69">
        <v>22260</v>
      </c>
      <c r="F54" s="69"/>
      <c r="G54" s="32">
        <v>18410.26</v>
      </c>
      <c r="H54" s="96">
        <f>G54-I54</f>
        <v>4474.989999999998</v>
      </c>
      <c r="I54" s="32">
        <v>13935.27</v>
      </c>
    </row>
    <row r="55" spans="1:9" s="11" customFormat="1" ht="16.5" customHeight="1">
      <c r="A55" s="95" t="s">
        <v>290</v>
      </c>
      <c r="B55" s="14" t="s">
        <v>269</v>
      </c>
      <c r="C55" s="68"/>
      <c r="D55" s="69">
        <v>188020</v>
      </c>
      <c r="E55" s="69">
        <v>188020</v>
      </c>
      <c r="F55" s="69"/>
      <c r="G55" s="32">
        <v>124791.63</v>
      </c>
      <c r="H55" s="96">
        <f>G55-I55</f>
        <v>12057.86</v>
      </c>
      <c r="I55" s="32">
        <v>112733.77</v>
      </c>
    </row>
    <row r="56" spans="1:9" s="16" customFormat="1" ht="16.5" customHeight="1">
      <c r="A56" s="95"/>
      <c r="B56" s="14" t="s">
        <v>271</v>
      </c>
      <c r="C56" s="68"/>
      <c r="D56" s="69">
        <v>11420</v>
      </c>
      <c r="E56" s="69">
        <v>11420</v>
      </c>
      <c r="F56" s="69"/>
      <c r="G56" s="32">
        <v>38.99</v>
      </c>
      <c r="H56" s="96">
        <f>G56-I56</f>
        <v>0</v>
      </c>
      <c r="I56" s="32">
        <v>38.99</v>
      </c>
    </row>
    <row r="57" spans="1:9" ht="16.5" customHeight="1">
      <c r="A57" s="95"/>
      <c r="B57" s="14" t="s">
        <v>273</v>
      </c>
      <c r="C57" s="68"/>
      <c r="D57" s="69">
        <v>48000</v>
      </c>
      <c r="E57" s="69">
        <v>48000</v>
      </c>
      <c r="F57" s="69"/>
      <c r="G57" s="32">
        <v>15745.56</v>
      </c>
      <c r="H57" s="96">
        <f>G57-I57</f>
        <v>0</v>
      </c>
      <c r="I57" s="32">
        <v>15745.56</v>
      </c>
    </row>
    <row r="58" spans="1:9" s="11" customFormat="1" ht="16.5" customHeight="1">
      <c r="A58" s="92" t="s">
        <v>294</v>
      </c>
      <c r="B58" s="14" t="s">
        <v>275</v>
      </c>
      <c r="C58" s="68"/>
      <c r="D58" s="69">
        <v>15170</v>
      </c>
      <c r="E58" s="69">
        <v>15170</v>
      </c>
      <c r="F58" s="69"/>
      <c r="G58" s="32">
        <v>8170</v>
      </c>
      <c r="H58" s="96">
        <f>G58-I58</f>
        <v>0</v>
      </c>
      <c r="I58" s="32">
        <v>8170</v>
      </c>
    </row>
    <row r="59" spans="1:8" s="11" customFormat="1" ht="16.5" customHeight="1">
      <c r="A59" s="92" t="s">
        <v>296</v>
      </c>
      <c r="B59" s="12" t="s">
        <v>277</v>
      </c>
      <c r="C59" s="72">
        <f aca="true" t="shared" si="23" ref="C59:H59">+C60</f>
        <v>0</v>
      </c>
      <c r="D59" s="72">
        <f t="shared" si="23"/>
        <v>23890</v>
      </c>
      <c r="E59" s="72">
        <f t="shared" si="23"/>
        <v>23890</v>
      </c>
      <c r="F59" s="72">
        <f t="shared" si="23"/>
        <v>0</v>
      </c>
      <c r="G59" s="72">
        <f t="shared" si="23"/>
        <v>14732.35</v>
      </c>
      <c r="H59" s="100">
        <f t="shared" si="23"/>
        <v>240</v>
      </c>
    </row>
    <row r="60" spans="1:9" s="11" customFormat="1" ht="16.5" customHeight="1">
      <c r="A60" s="95" t="s">
        <v>298</v>
      </c>
      <c r="B60" s="14" t="s">
        <v>279</v>
      </c>
      <c r="C60" s="68"/>
      <c r="D60" s="69">
        <v>23890</v>
      </c>
      <c r="E60" s="69">
        <v>23890</v>
      </c>
      <c r="F60" s="69"/>
      <c r="G60" s="32">
        <v>14732.35</v>
      </c>
      <c r="H60" s="96">
        <f>G60-I60</f>
        <v>240</v>
      </c>
      <c r="I60" s="32">
        <v>14492.35</v>
      </c>
    </row>
    <row r="61" spans="1:8" s="11" customFormat="1" ht="16.5" customHeight="1">
      <c r="A61" s="92" t="s">
        <v>300</v>
      </c>
      <c r="B61" s="12" t="s">
        <v>281</v>
      </c>
      <c r="C61" s="67">
        <f aca="true" t="shared" si="24" ref="C61:H61">+C62+C63</f>
        <v>0</v>
      </c>
      <c r="D61" s="67">
        <f t="shared" si="24"/>
        <v>2650</v>
      </c>
      <c r="E61" s="67">
        <f t="shared" si="24"/>
        <v>2650</v>
      </c>
      <c r="F61" s="67">
        <f t="shared" si="24"/>
        <v>0</v>
      </c>
      <c r="G61" s="67">
        <f t="shared" si="24"/>
        <v>654.98</v>
      </c>
      <c r="H61" s="93">
        <f t="shared" si="24"/>
        <v>0</v>
      </c>
    </row>
    <row r="62" spans="1:9" ht="16.5" customHeight="1">
      <c r="A62" s="92" t="s">
        <v>301</v>
      </c>
      <c r="B62" s="14" t="s">
        <v>283</v>
      </c>
      <c r="C62" s="68"/>
      <c r="D62" s="69">
        <v>2650</v>
      </c>
      <c r="E62" s="69">
        <v>2650</v>
      </c>
      <c r="F62" s="69"/>
      <c r="G62" s="32">
        <v>654.98</v>
      </c>
      <c r="H62" s="96">
        <f>G62-I62</f>
        <v>0</v>
      </c>
      <c r="I62" s="32">
        <v>654.98</v>
      </c>
    </row>
    <row r="63" spans="1:9" s="11" customFormat="1" ht="16.5" customHeight="1">
      <c r="A63" s="92" t="s">
        <v>303</v>
      </c>
      <c r="B63" s="14" t="s">
        <v>285</v>
      </c>
      <c r="C63" s="68"/>
      <c r="D63" s="69"/>
      <c r="E63" s="69"/>
      <c r="F63" s="69"/>
      <c r="G63" s="32"/>
      <c r="H63" s="96"/>
      <c r="I63" s="32"/>
    </row>
    <row r="64" spans="1:9" ht="16.5" customHeight="1">
      <c r="A64" s="95" t="s">
        <v>305</v>
      </c>
      <c r="B64" s="14" t="s">
        <v>287</v>
      </c>
      <c r="C64" s="68"/>
      <c r="D64" s="69">
        <v>7890</v>
      </c>
      <c r="E64" s="69">
        <v>7890</v>
      </c>
      <c r="F64" s="69"/>
      <c r="G64" s="32">
        <v>5891</v>
      </c>
      <c r="H64" s="96">
        <f>G64-I64</f>
        <v>0</v>
      </c>
      <c r="I64" s="32">
        <v>5891</v>
      </c>
    </row>
    <row r="65" spans="1:9" ht="16.5" customHeight="1">
      <c r="A65" s="95" t="s">
        <v>306</v>
      </c>
      <c r="B65" s="13" t="s">
        <v>289</v>
      </c>
      <c r="C65" s="68"/>
      <c r="D65" s="69"/>
      <c r="E65" s="69"/>
      <c r="F65" s="69"/>
      <c r="G65" s="32"/>
      <c r="H65" s="96"/>
      <c r="I65" s="32"/>
    </row>
    <row r="66" spans="1:9" ht="16.5" customHeight="1">
      <c r="A66" s="95" t="s">
        <v>308</v>
      </c>
      <c r="B66" s="14" t="s">
        <v>291</v>
      </c>
      <c r="C66" s="68"/>
      <c r="D66" s="69"/>
      <c r="E66" s="69"/>
      <c r="F66" s="69"/>
      <c r="G66" s="32"/>
      <c r="H66" s="96"/>
      <c r="I66" s="32"/>
    </row>
    <row r="67" spans="1:9" ht="16.5" customHeight="1">
      <c r="A67" s="95" t="s">
        <v>310</v>
      </c>
      <c r="B67" s="14" t="s">
        <v>292</v>
      </c>
      <c r="C67" s="68"/>
      <c r="D67" s="69">
        <v>8000</v>
      </c>
      <c r="E67" s="69">
        <v>8000</v>
      </c>
      <c r="F67" s="69"/>
      <c r="G67" s="32">
        <v>6872.25</v>
      </c>
      <c r="H67" s="96">
        <f>G67-I67</f>
        <v>1785</v>
      </c>
      <c r="I67" s="32">
        <v>5087.25</v>
      </c>
    </row>
    <row r="68" spans="1:8" ht="30">
      <c r="A68" s="95" t="s">
        <v>311</v>
      </c>
      <c r="B68" s="14" t="s">
        <v>293</v>
      </c>
      <c r="C68" s="68"/>
      <c r="D68" s="69"/>
      <c r="E68" s="69"/>
      <c r="F68" s="69"/>
      <c r="G68" s="32"/>
      <c r="H68" s="96"/>
    </row>
    <row r="69" spans="1:8" ht="16.5" customHeight="1">
      <c r="A69" s="92" t="s">
        <v>312</v>
      </c>
      <c r="B69" s="12" t="s">
        <v>295</v>
      </c>
      <c r="C69" s="72">
        <f aca="true" t="shared" si="25" ref="C69:H69">+C70+C71</f>
        <v>0</v>
      </c>
      <c r="D69" s="72">
        <f t="shared" si="25"/>
        <v>19200</v>
      </c>
      <c r="E69" s="72">
        <f t="shared" si="25"/>
        <v>19200</v>
      </c>
      <c r="F69" s="72">
        <f t="shared" si="25"/>
        <v>0</v>
      </c>
      <c r="G69" s="72">
        <f t="shared" si="25"/>
        <v>12546.130000000001</v>
      </c>
      <c r="H69" s="100">
        <f t="shared" si="25"/>
        <v>1200</v>
      </c>
    </row>
    <row r="70" spans="1:9" ht="16.5" customHeight="1">
      <c r="A70" s="95" t="s">
        <v>314</v>
      </c>
      <c r="B70" s="14" t="s">
        <v>297</v>
      </c>
      <c r="C70" s="68"/>
      <c r="D70" s="69">
        <v>13200</v>
      </c>
      <c r="E70" s="69">
        <v>13200</v>
      </c>
      <c r="F70" s="69"/>
      <c r="G70" s="32">
        <v>10800</v>
      </c>
      <c r="H70" s="96">
        <f>G70-I70</f>
        <v>1200</v>
      </c>
      <c r="I70" s="32">
        <v>9600</v>
      </c>
    </row>
    <row r="71" spans="1:9" s="11" customFormat="1" ht="16.5" customHeight="1">
      <c r="A71" s="95" t="s">
        <v>316</v>
      </c>
      <c r="B71" s="14" t="s">
        <v>299</v>
      </c>
      <c r="C71" s="68"/>
      <c r="D71" s="69">
        <v>6000</v>
      </c>
      <c r="E71" s="69">
        <v>6000</v>
      </c>
      <c r="F71" s="69"/>
      <c r="G71" s="73">
        <v>1746.13</v>
      </c>
      <c r="H71" s="96">
        <f>G71-I71</f>
        <v>0</v>
      </c>
      <c r="I71" s="73">
        <v>1746.13</v>
      </c>
    </row>
    <row r="72" spans="1:8" ht="16.5" customHeight="1">
      <c r="A72" s="92" t="s">
        <v>318</v>
      </c>
      <c r="B72" s="12" t="s">
        <v>192</v>
      </c>
      <c r="C72" s="66">
        <f>+C73</f>
        <v>0</v>
      </c>
      <c r="D72" s="66">
        <f aca="true" t="shared" si="26" ref="D72:H73">+D73</f>
        <v>0</v>
      </c>
      <c r="E72" s="66">
        <f t="shared" si="26"/>
        <v>0</v>
      </c>
      <c r="F72" s="66">
        <f t="shared" si="26"/>
        <v>0</v>
      </c>
      <c r="G72" s="66">
        <f t="shared" si="26"/>
        <v>0</v>
      </c>
      <c r="H72" s="101">
        <f t="shared" si="26"/>
        <v>0</v>
      </c>
    </row>
    <row r="73" spans="1:8" ht="16.5" customHeight="1">
      <c r="A73" s="102" t="s">
        <v>320</v>
      </c>
      <c r="B73" s="12" t="s">
        <v>302</v>
      </c>
      <c r="C73" s="66">
        <f>+C74</f>
        <v>0</v>
      </c>
      <c r="D73" s="66">
        <f t="shared" si="26"/>
        <v>0</v>
      </c>
      <c r="E73" s="66">
        <f t="shared" si="26"/>
        <v>0</v>
      </c>
      <c r="F73" s="66">
        <f t="shared" si="26"/>
        <v>0</v>
      </c>
      <c r="G73" s="66">
        <f t="shared" si="26"/>
        <v>0</v>
      </c>
      <c r="H73" s="101">
        <f t="shared" si="26"/>
        <v>0</v>
      </c>
    </row>
    <row r="74" spans="1:8" s="11" customFormat="1" ht="16.5" customHeight="1">
      <c r="A74" s="102" t="s">
        <v>322</v>
      </c>
      <c r="B74" s="14" t="s">
        <v>304</v>
      </c>
      <c r="C74" s="68"/>
      <c r="D74" s="69"/>
      <c r="E74" s="69"/>
      <c r="F74" s="69"/>
      <c r="G74" s="32"/>
      <c r="H74" s="96"/>
    </row>
    <row r="75" spans="1:8" s="11" customFormat="1" ht="16.5" customHeight="1">
      <c r="A75" s="102" t="s">
        <v>196</v>
      </c>
      <c r="B75" s="18" t="s">
        <v>197</v>
      </c>
      <c r="C75" s="68">
        <f aca="true" t="shared" si="27" ref="C75:H75">C76+C77</f>
        <v>0</v>
      </c>
      <c r="D75" s="68">
        <f t="shared" si="27"/>
        <v>0</v>
      </c>
      <c r="E75" s="68">
        <f t="shared" si="27"/>
        <v>0</v>
      </c>
      <c r="F75" s="68">
        <f t="shared" si="27"/>
        <v>0</v>
      </c>
      <c r="G75" s="68">
        <f t="shared" si="27"/>
        <v>0</v>
      </c>
      <c r="H75" s="97">
        <f t="shared" si="27"/>
        <v>0</v>
      </c>
    </row>
    <row r="76" spans="1:8" s="11" customFormat="1" ht="16.5" customHeight="1">
      <c r="A76" s="102" t="s">
        <v>325</v>
      </c>
      <c r="B76" s="19" t="s">
        <v>307</v>
      </c>
      <c r="C76" s="68"/>
      <c r="D76" s="69"/>
      <c r="E76" s="69"/>
      <c r="F76" s="69"/>
      <c r="G76" s="32"/>
      <c r="H76" s="96"/>
    </row>
    <row r="77" spans="1:8" ht="16.5" customHeight="1">
      <c r="A77" s="102" t="s">
        <v>327</v>
      </c>
      <c r="B77" s="19" t="s">
        <v>309</v>
      </c>
      <c r="C77" s="68"/>
      <c r="D77" s="69"/>
      <c r="E77" s="69"/>
      <c r="F77" s="69"/>
      <c r="G77" s="32"/>
      <c r="H77" s="96"/>
    </row>
    <row r="78" spans="1:8" s="11" customFormat="1" ht="16.5" customHeight="1">
      <c r="A78" s="92" t="s">
        <v>329</v>
      </c>
      <c r="B78" s="12" t="s">
        <v>198</v>
      </c>
      <c r="C78" s="67">
        <f aca="true" t="shared" si="28" ref="C78:H78">+C79</f>
        <v>0</v>
      </c>
      <c r="D78" s="67">
        <f t="shared" si="28"/>
        <v>0</v>
      </c>
      <c r="E78" s="67">
        <f t="shared" si="28"/>
        <v>0</v>
      </c>
      <c r="F78" s="67">
        <f t="shared" si="28"/>
        <v>0</v>
      </c>
      <c r="G78" s="67">
        <f t="shared" si="28"/>
        <v>0</v>
      </c>
      <c r="H78" s="93">
        <f t="shared" si="28"/>
        <v>0</v>
      </c>
    </row>
    <row r="79" spans="1:8" s="11" customFormat="1" ht="16.5" customHeight="1">
      <c r="A79" s="92" t="s">
        <v>331</v>
      </c>
      <c r="B79" s="12" t="s">
        <v>199</v>
      </c>
      <c r="C79" s="67">
        <f aca="true" t="shared" si="29" ref="C79:H79">+C80+C85</f>
        <v>0</v>
      </c>
      <c r="D79" s="67">
        <f t="shared" si="29"/>
        <v>0</v>
      </c>
      <c r="E79" s="67">
        <f t="shared" si="29"/>
        <v>0</v>
      </c>
      <c r="F79" s="67">
        <f t="shared" si="29"/>
        <v>0</v>
      </c>
      <c r="G79" s="67">
        <f t="shared" si="29"/>
        <v>0</v>
      </c>
      <c r="H79" s="93">
        <f t="shared" si="29"/>
        <v>0</v>
      </c>
    </row>
    <row r="80" spans="1:8" s="11" customFormat="1" ht="16.5" customHeight="1">
      <c r="A80" s="92" t="s">
        <v>333</v>
      </c>
      <c r="B80" s="12" t="s">
        <v>313</v>
      </c>
      <c r="C80" s="67">
        <f aca="true" t="shared" si="30" ref="C80:H80">+C82+C84+C83+C81</f>
        <v>0</v>
      </c>
      <c r="D80" s="67">
        <f t="shared" si="30"/>
        <v>0</v>
      </c>
      <c r="E80" s="67">
        <f t="shared" si="30"/>
        <v>0</v>
      </c>
      <c r="F80" s="67">
        <f t="shared" si="30"/>
        <v>0</v>
      </c>
      <c r="G80" s="67">
        <f t="shared" si="30"/>
        <v>0</v>
      </c>
      <c r="H80" s="93">
        <f t="shared" si="30"/>
        <v>0</v>
      </c>
    </row>
    <row r="81" spans="1:8" s="11" customFormat="1" ht="16.5" customHeight="1">
      <c r="A81" s="92" t="s">
        <v>335</v>
      </c>
      <c r="B81" s="13" t="s">
        <v>315</v>
      </c>
      <c r="C81" s="67"/>
      <c r="D81" s="69"/>
      <c r="E81" s="69"/>
      <c r="F81" s="69"/>
      <c r="G81" s="32"/>
      <c r="H81" s="96"/>
    </row>
    <row r="82" spans="1:8" s="11" customFormat="1" ht="16.5" customHeight="1">
      <c r="A82" s="95" t="s">
        <v>337</v>
      </c>
      <c r="B82" s="14" t="s">
        <v>317</v>
      </c>
      <c r="C82" s="68"/>
      <c r="D82" s="69"/>
      <c r="E82" s="69"/>
      <c r="F82" s="69"/>
      <c r="G82" s="32"/>
      <c r="H82" s="96"/>
    </row>
    <row r="83" spans="1:8" s="11" customFormat="1" ht="16.5" customHeight="1">
      <c r="A83" s="95" t="s">
        <v>339</v>
      </c>
      <c r="B83" s="13" t="s">
        <v>319</v>
      </c>
      <c r="C83" s="68"/>
      <c r="D83" s="69"/>
      <c r="E83" s="69"/>
      <c r="F83" s="69"/>
      <c r="G83" s="32"/>
      <c r="H83" s="96"/>
    </row>
    <row r="84" spans="1:8" ht="16.5" customHeight="1">
      <c r="A84" s="95" t="s">
        <v>340</v>
      </c>
      <c r="B84" s="14" t="s">
        <v>321</v>
      </c>
      <c r="C84" s="68"/>
      <c r="D84" s="69"/>
      <c r="E84" s="69"/>
      <c r="F84" s="69"/>
      <c r="G84" s="32"/>
      <c r="H84" s="96"/>
    </row>
    <row r="85" spans="1:8" ht="16.5" customHeight="1">
      <c r="A85" s="103" t="s">
        <v>342</v>
      </c>
      <c r="B85" s="13" t="s">
        <v>323</v>
      </c>
      <c r="C85" s="68"/>
      <c r="D85" s="69"/>
      <c r="E85" s="69"/>
      <c r="F85" s="69"/>
      <c r="G85" s="32"/>
      <c r="H85" s="96"/>
    </row>
    <row r="86" spans="1:8" ht="16.5" customHeight="1">
      <c r="A86" s="95" t="s">
        <v>227</v>
      </c>
      <c r="B86" s="14" t="s">
        <v>324</v>
      </c>
      <c r="C86" s="68"/>
      <c r="D86" s="69"/>
      <c r="E86" s="69"/>
      <c r="F86" s="69"/>
      <c r="G86" s="32"/>
      <c r="H86" s="96"/>
    </row>
    <row r="87" spans="1:8" ht="16.5" customHeight="1">
      <c r="A87" s="95" t="s">
        <v>344</v>
      </c>
      <c r="B87" s="14" t="s">
        <v>326</v>
      </c>
      <c r="C87" s="66">
        <f aca="true" t="shared" si="31" ref="C87:H87">+C44-C89+C23+C78+C177+C75</f>
        <v>0</v>
      </c>
      <c r="D87" s="66">
        <f t="shared" si="31"/>
        <v>108038160</v>
      </c>
      <c r="E87" s="66">
        <f t="shared" si="31"/>
        <v>108038160</v>
      </c>
      <c r="F87" s="66">
        <f t="shared" si="31"/>
        <v>0</v>
      </c>
      <c r="G87" s="66">
        <f t="shared" si="31"/>
        <v>100854414.67999998</v>
      </c>
      <c r="H87" s="101">
        <f t="shared" si="31"/>
        <v>9330548.189999998</v>
      </c>
    </row>
    <row r="88" spans="1:9" ht="16.5" customHeight="1">
      <c r="A88" s="95"/>
      <c r="B88" s="14" t="s">
        <v>328</v>
      </c>
      <c r="C88" s="66"/>
      <c r="D88" s="69"/>
      <c r="E88" s="69"/>
      <c r="F88" s="69"/>
      <c r="G88" s="69">
        <v>-2178</v>
      </c>
      <c r="H88" s="96">
        <f>G88-I88</f>
        <v>0</v>
      </c>
      <c r="I88" s="69">
        <v>-2178</v>
      </c>
    </row>
    <row r="89" spans="1:8" ht="16.5" customHeight="1">
      <c r="A89" s="95" t="s">
        <v>347</v>
      </c>
      <c r="B89" s="12" t="s">
        <v>330</v>
      </c>
      <c r="C89" s="74">
        <f aca="true" t="shared" si="32" ref="C89:H89">+C90+C135+C159+C161+C172+C174</f>
        <v>0</v>
      </c>
      <c r="D89" s="74">
        <f t="shared" si="32"/>
        <v>266563740</v>
      </c>
      <c r="E89" s="74">
        <f t="shared" si="32"/>
        <v>254692870</v>
      </c>
      <c r="F89" s="74">
        <f t="shared" si="32"/>
        <v>0</v>
      </c>
      <c r="G89" s="74">
        <f t="shared" si="32"/>
        <v>234071669.77999997</v>
      </c>
      <c r="H89" s="104">
        <f t="shared" si="32"/>
        <v>23542505.21000001</v>
      </c>
    </row>
    <row r="90" spans="1:8" s="16" customFormat="1" ht="16.5" customHeight="1">
      <c r="A90" s="92" t="s">
        <v>349</v>
      </c>
      <c r="B90" s="12" t="s">
        <v>332</v>
      </c>
      <c r="C90" s="67">
        <f aca="true" t="shared" si="33" ref="C90:H90">+C91+C101+C115+C131+C133</f>
        <v>0</v>
      </c>
      <c r="D90" s="67">
        <f t="shared" si="33"/>
        <v>116066880</v>
      </c>
      <c r="E90" s="67">
        <f t="shared" si="33"/>
        <v>105883010</v>
      </c>
      <c r="F90" s="67">
        <f t="shared" si="33"/>
        <v>0</v>
      </c>
      <c r="G90" s="67">
        <f t="shared" si="33"/>
        <v>105075727.89</v>
      </c>
      <c r="H90" s="93">
        <f t="shared" si="33"/>
        <v>8792333.719999999</v>
      </c>
    </row>
    <row r="91" spans="1:8" s="16" customFormat="1" ht="16.5" customHeight="1">
      <c r="A91" s="95" t="s">
        <v>351</v>
      </c>
      <c r="B91" s="12" t="s">
        <v>334</v>
      </c>
      <c r="C91" s="66">
        <f aca="true" t="shared" si="34" ref="C91:H91">+C92+C98+C99+C93+C94</f>
        <v>0</v>
      </c>
      <c r="D91" s="66">
        <f t="shared" si="34"/>
        <v>48222000</v>
      </c>
      <c r="E91" s="66">
        <f t="shared" si="34"/>
        <v>46778350</v>
      </c>
      <c r="F91" s="66">
        <f t="shared" si="34"/>
        <v>0</v>
      </c>
      <c r="G91" s="66">
        <f t="shared" si="34"/>
        <v>46592354.620000005</v>
      </c>
      <c r="H91" s="101">
        <f t="shared" si="34"/>
        <v>2923683.759999998</v>
      </c>
    </row>
    <row r="92" spans="1:9" s="16" customFormat="1" ht="16.5" customHeight="1">
      <c r="A92" s="95"/>
      <c r="B92" s="13" t="s">
        <v>336</v>
      </c>
      <c r="C92" s="68"/>
      <c r="D92" s="69">
        <v>46598000</v>
      </c>
      <c r="E92" s="69">
        <v>45629000</v>
      </c>
      <c r="F92" s="69"/>
      <c r="G92" s="32">
        <v>45629000</v>
      </c>
      <c r="H92" s="96">
        <f>G92-I92</f>
        <v>2817571.079999998</v>
      </c>
      <c r="I92" s="32">
        <v>42811428.92</v>
      </c>
    </row>
    <row r="93" spans="1:8" s="16" customFormat="1" ht="16.5" customHeight="1">
      <c r="A93" s="95"/>
      <c r="B93" s="13" t="s">
        <v>338</v>
      </c>
      <c r="C93" s="68"/>
      <c r="D93" s="69"/>
      <c r="E93" s="69"/>
      <c r="F93" s="69"/>
      <c r="G93" s="32"/>
      <c r="H93" s="96"/>
    </row>
    <row r="94" spans="1:8" s="16" customFormat="1" ht="16.5" customHeight="1">
      <c r="A94" s="95"/>
      <c r="B94" s="79" t="s">
        <v>484</v>
      </c>
      <c r="C94" s="68">
        <f aca="true" t="shared" si="35" ref="C94:H94">C95+C96+C97</f>
        <v>0</v>
      </c>
      <c r="D94" s="68">
        <f t="shared" si="35"/>
        <v>720000</v>
      </c>
      <c r="E94" s="68">
        <f t="shared" si="35"/>
        <v>256350</v>
      </c>
      <c r="F94" s="68">
        <f t="shared" si="35"/>
        <v>0</v>
      </c>
      <c r="G94" s="68">
        <f t="shared" si="35"/>
        <v>230760</v>
      </c>
      <c r="H94" s="97">
        <f t="shared" si="35"/>
        <v>36870</v>
      </c>
    </row>
    <row r="95" spans="1:9" s="16" customFormat="1" ht="30">
      <c r="A95" s="95"/>
      <c r="B95" s="13" t="s">
        <v>485</v>
      </c>
      <c r="C95" s="68"/>
      <c r="D95" s="69">
        <v>656000</v>
      </c>
      <c r="E95" s="69">
        <v>250000</v>
      </c>
      <c r="F95" s="69"/>
      <c r="G95" s="32">
        <v>230760</v>
      </c>
      <c r="H95" s="96">
        <f>G95-I95</f>
        <v>36870</v>
      </c>
      <c r="I95" s="32">
        <v>193890</v>
      </c>
    </row>
    <row r="96" spans="1:8" s="16" customFormat="1" ht="60">
      <c r="A96" s="95"/>
      <c r="B96" s="13" t="s">
        <v>486</v>
      </c>
      <c r="C96" s="68"/>
      <c r="D96" s="69">
        <v>34000</v>
      </c>
      <c r="E96" s="69">
        <v>3530</v>
      </c>
      <c r="F96" s="69"/>
      <c r="G96" s="32"/>
      <c r="H96" s="96"/>
    </row>
    <row r="97" spans="1:8" s="16" customFormat="1" ht="45">
      <c r="A97" s="95"/>
      <c r="B97" s="13" t="s">
        <v>487</v>
      </c>
      <c r="C97" s="68"/>
      <c r="D97" s="69">
        <v>30000</v>
      </c>
      <c r="E97" s="69">
        <v>2820</v>
      </c>
      <c r="F97" s="69"/>
      <c r="G97" s="32"/>
      <c r="H97" s="96"/>
    </row>
    <row r="98" spans="1:9" s="16" customFormat="1" ht="16.5" customHeight="1">
      <c r="A98" s="95"/>
      <c r="B98" s="13" t="s">
        <v>341</v>
      </c>
      <c r="C98" s="68"/>
      <c r="D98" s="69">
        <v>7000</v>
      </c>
      <c r="E98" s="69">
        <v>7000</v>
      </c>
      <c r="F98" s="69"/>
      <c r="G98" s="32">
        <v>6236.42</v>
      </c>
      <c r="H98" s="96">
        <f>G98-I98</f>
        <v>0</v>
      </c>
      <c r="I98" s="32">
        <v>6236.42</v>
      </c>
    </row>
    <row r="99" spans="1:9" s="16" customFormat="1" ht="45">
      <c r="A99" s="95"/>
      <c r="B99" s="13" t="s">
        <v>343</v>
      </c>
      <c r="C99" s="68"/>
      <c r="D99" s="69">
        <v>897000</v>
      </c>
      <c r="E99" s="69">
        <v>886000</v>
      </c>
      <c r="F99" s="69"/>
      <c r="G99" s="32">
        <v>726358.2</v>
      </c>
      <c r="H99" s="96">
        <f>G99-I99</f>
        <v>69242.67999999993</v>
      </c>
      <c r="I99" s="32">
        <v>657115.52</v>
      </c>
    </row>
    <row r="100" spans="1:9" ht="15">
      <c r="A100" s="95"/>
      <c r="B100" s="14" t="s">
        <v>328</v>
      </c>
      <c r="C100" s="68"/>
      <c r="D100" s="69"/>
      <c r="E100" s="69"/>
      <c r="F100" s="69"/>
      <c r="G100" s="32">
        <v>-29020.67</v>
      </c>
      <c r="H100" s="96">
        <f>G100-I100</f>
        <v>-5979.32</v>
      </c>
      <c r="I100" s="32">
        <v>-23041.35</v>
      </c>
    </row>
    <row r="101" spans="1:8" ht="30">
      <c r="A101" s="95" t="s">
        <v>359</v>
      </c>
      <c r="B101" s="12" t="s">
        <v>345</v>
      </c>
      <c r="C101" s="68">
        <f aca="true" t="shared" si="36" ref="C101:H101">C102+C103+C104+C105+C106+C107+C109+C108+C110</f>
        <v>0</v>
      </c>
      <c r="D101" s="68">
        <f t="shared" si="36"/>
        <v>42733410</v>
      </c>
      <c r="E101" s="68">
        <f t="shared" si="36"/>
        <v>37402920</v>
      </c>
      <c r="F101" s="68">
        <f t="shared" si="36"/>
        <v>0</v>
      </c>
      <c r="G101" s="68">
        <f t="shared" si="36"/>
        <v>37378804.95</v>
      </c>
      <c r="H101" s="97">
        <f t="shared" si="36"/>
        <v>3981831.56</v>
      </c>
    </row>
    <row r="102" spans="1:9" ht="16.5" customHeight="1">
      <c r="A102" s="95"/>
      <c r="B102" s="13" t="s">
        <v>346</v>
      </c>
      <c r="C102" s="68"/>
      <c r="D102" s="69">
        <v>375940</v>
      </c>
      <c r="E102" s="69">
        <v>293000</v>
      </c>
      <c r="F102" s="69"/>
      <c r="G102" s="32">
        <v>292241.21</v>
      </c>
      <c r="H102" s="96">
        <f>G102-I102</f>
        <v>12138.380000000005</v>
      </c>
      <c r="I102" s="32">
        <v>280102.83</v>
      </c>
    </row>
    <row r="103" spans="1:9" ht="15">
      <c r="A103" s="95"/>
      <c r="B103" s="13" t="s">
        <v>348</v>
      </c>
      <c r="C103" s="68"/>
      <c r="D103" s="69"/>
      <c r="E103" s="69"/>
      <c r="F103" s="69"/>
      <c r="G103" s="32"/>
      <c r="H103" s="96"/>
      <c r="I103" s="32"/>
    </row>
    <row r="104" spans="1:9" s="11" customFormat="1" ht="16.5" customHeight="1">
      <c r="A104" s="95"/>
      <c r="B104" s="13" t="s">
        <v>350</v>
      </c>
      <c r="C104" s="68"/>
      <c r="D104" s="69">
        <v>2781950</v>
      </c>
      <c r="E104" s="69">
        <v>2207000</v>
      </c>
      <c r="F104" s="69"/>
      <c r="G104" s="32">
        <v>2206229.08</v>
      </c>
      <c r="H104" s="96">
        <f>G104-I104</f>
        <v>199229.14000000013</v>
      </c>
      <c r="I104" s="32">
        <v>2006999.94</v>
      </c>
    </row>
    <row r="105" spans="1:9" ht="16.5" customHeight="1">
      <c r="A105" s="95"/>
      <c r="B105" s="13" t="s">
        <v>352</v>
      </c>
      <c r="C105" s="68"/>
      <c r="D105" s="69">
        <v>17205990</v>
      </c>
      <c r="E105" s="69">
        <v>15008000</v>
      </c>
      <c r="F105" s="69"/>
      <c r="G105" s="32">
        <v>15007001.29</v>
      </c>
      <c r="H105" s="96">
        <f>G105-I105</f>
        <v>1604415.17</v>
      </c>
      <c r="I105" s="32">
        <v>13402586.12</v>
      </c>
    </row>
    <row r="106" spans="1:9" ht="15">
      <c r="A106" s="95"/>
      <c r="B106" s="21" t="s">
        <v>353</v>
      </c>
      <c r="C106" s="68"/>
      <c r="D106" s="69"/>
      <c r="E106" s="69"/>
      <c r="F106" s="69"/>
      <c r="G106" s="32"/>
      <c r="H106" s="96"/>
      <c r="I106" s="32"/>
    </row>
    <row r="107" spans="1:9" ht="30">
      <c r="A107" s="95"/>
      <c r="B107" s="13" t="s">
        <v>354</v>
      </c>
      <c r="C107" s="68"/>
      <c r="D107" s="69">
        <v>252570</v>
      </c>
      <c r="E107" s="69">
        <v>228000</v>
      </c>
      <c r="F107" s="69"/>
      <c r="G107" s="32">
        <v>207582.64</v>
      </c>
      <c r="H107" s="96">
        <f>G107-I107</f>
        <v>0</v>
      </c>
      <c r="I107" s="32">
        <v>207582.64</v>
      </c>
    </row>
    <row r="108" spans="1:9" ht="16.5" customHeight="1">
      <c r="A108" s="95"/>
      <c r="B108" s="22" t="s">
        <v>355</v>
      </c>
      <c r="C108" s="68"/>
      <c r="D108" s="69"/>
      <c r="E108" s="69"/>
      <c r="F108" s="69"/>
      <c r="G108" s="32"/>
      <c r="H108" s="96"/>
      <c r="I108" s="32"/>
    </row>
    <row r="109" spans="1:9" ht="15">
      <c r="A109" s="95"/>
      <c r="B109" s="22" t="s">
        <v>356</v>
      </c>
      <c r="C109" s="68"/>
      <c r="D109" s="69">
        <v>14896200</v>
      </c>
      <c r="E109" s="69">
        <v>14167000</v>
      </c>
      <c r="F109" s="69"/>
      <c r="G109" s="75">
        <v>14166141.05</v>
      </c>
      <c r="H109" s="96">
        <f>G109-I109</f>
        <v>1511808.6300000008</v>
      </c>
      <c r="I109" s="75">
        <v>12654332.42</v>
      </c>
    </row>
    <row r="110" spans="1:8" ht="16.5" customHeight="1">
      <c r="A110" s="95"/>
      <c r="B110" s="23" t="s">
        <v>357</v>
      </c>
      <c r="C110" s="68">
        <f aca="true" t="shared" si="37" ref="C110:H110">C111+C112+C113</f>
        <v>0</v>
      </c>
      <c r="D110" s="68">
        <f t="shared" si="37"/>
        <v>7220760</v>
      </c>
      <c r="E110" s="68">
        <f t="shared" si="37"/>
        <v>5499920</v>
      </c>
      <c r="F110" s="68">
        <f t="shared" si="37"/>
        <v>0</v>
      </c>
      <c r="G110" s="68">
        <f t="shared" si="37"/>
        <v>5499609.68</v>
      </c>
      <c r="H110" s="97">
        <f t="shared" si="37"/>
        <v>654240.2399999993</v>
      </c>
    </row>
    <row r="111" spans="1:9" ht="16.5" customHeight="1">
      <c r="A111" s="95"/>
      <c r="B111" s="22" t="s">
        <v>358</v>
      </c>
      <c r="C111" s="68"/>
      <c r="D111" s="69">
        <v>7220760</v>
      </c>
      <c r="E111" s="69">
        <v>5499920</v>
      </c>
      <c r="F111" s="69"/>
      <c r="G111" s="32">
        <v>5499609.68</v>
      </c>
      <c r="H111" s="96">
        <f>G111-I111</f>
        <v>654240.2399999993</v>
      </c>
      <c r="I111" s="32">
        <v>4845369.44</v>
      </c>
    </row>
    <row r="112" spans="1:8" ht="15">
      <c r="A112" s="95"/>
      <c r="B112" s="22" t="s">
        <v>360</v>
      </c>
      <c r="C112" s="68"/>
      <c r="D112" s="69"/>
      <c r="E112" s="69"/>
      <c r="F112" s="69"/>
      <c r="G112" s="32"/>
      <c r="H112" s="96"/>
    </row>
    <row r="113" spans="1:8" ht="15">
      <c r="A113" s="95"/>
      <c r="B113" s="22" t="s">
        <v>361</v>
      </c>
      <c r="C113" s="68"/>
      <c r="D113" s="69"/>
      <c r="E113" s="69"/>
      <c r="F113" s="69"/>
      <c r="G113" s="32"/>
      <c r="H113" s="96"/>
    </row>
    <row r="114" spans="1:8" ht="15">
      <c r="A114" s="95"/>
      <c r="B114" s="14" t="s">
        <v>328</v>
      </c>
      <c r="C114" s="68"/>
      <c r="D114" s="69"/>
      <c r="E114" s="69"/>
      <c r="F114" s="69"/>
      <c r="G114" s="32"/>
      <c r="H114" s="96"/>
    </row>
    <row r="115" spans="1:8" ht="36" customHeight="1">
      <c r="A115" s="92" t="s">
        <v>371</v>
      </c>
      <c r="B115" s="12" t="s">
        <v>362</v>
      </c>
      <c r="C115" s="68">
        <f aca="true" t="shared" si="38" ref="C115:H115">C116+C117+C118+C119+C120+C121+C122+C123+C124+C125</f>
        <v>0</v>
      </c>
      <c r="D115" s="68">
        <f t="shared" si="38"/>
        <v>1787820</v>
      </c>
      <c r="E115" s="68">
        <f t="shared" si="38"/>
        <v>1491000</v>
      </c>
      <c r="F115" s="68">
        <f t="shared" si="38"/>
        <v>0</v>
      </c>
      <c r="G115" s="68">
        <f t="shared" si="38"/>
        <v>1490538.55</v>
      </c>
      <c r="H115" s="97">
        <f t="shared" si="38"/>
        <v>143078.3999999999</v>
      </c>
    </row>
    <row r="116" spans="1:9" ht="15">
      <c r="A116" s="95"/>
      <c r="B116" s="13" t="s">
        <v>352</v>
      </c>
      <c r="C116" s="68"/>
      <c r="D116" s="69">
        <v>1632020</v>
      </c>
      <c r="E116" s="69">
        <v>1359000</v>
      </c>
      <c r="F116" s="69"/>
      <c r="G116" s="32">
        <v>1358704.24</v>
      </c>
      <c r="H116" s="96">
        <f>G116-I116</f>
        <v>143078.3999999999</v>
      </c>
      <c r="I116" s="32">
        <v>1215625.84</v>
      </c>
    </row>
    <row r="117" spans="1:9" ht="30">
      <c r="A117" s="95"/>
      <c r="B117" s="24" t="s">
        <v>363</v>
      </c>
      <c r="C117" s="68"/>
      <c r="D117" s="69">
        <v>20800</v>
      </c>
      <c r="E117" s="69">
        <v>0</v>
      </c>
      <c r="F117" s="69"/>
      <c r="G117" s="32"/>
      <c r="H117" s="96">
        <f>G117-I117</f>
        <v>0</v>
      </c>
      <c r="I117" s="32"/>
    </row>
    <row r="118" spans="1:9" ht="16.5" customHeight="1">
      <c r="A118" s="95"/>
      <c r="B118" s="25" t="s">
        <v>364</v>
      </c>
      <c r="C118" s="68"/>
      <c r="D118" s="69">
        <v>135000</v>
      </c>
      <c r="E118" s="69">
        <v>132000</v>
      </c>
      <c r="F118" s="69"/>
      <c r="G118" s="32">
        <v>131834.31</v>
      </c>
      <c r="H118" s="96">
        <f>G118-I118</f>
        <v>0</v>
      </c>
      <c r="I118" s="32">
        <v>131834.31</v>
      </c>
    </row>
    <row r="119" spans="1:8" ht="30">
      <c r="A119" s="95"/>
      <c r="B119" s="25" t="s">
        <v>365</v>
      </c>
      <c r="C119" s="68"/>
      <c r="D119" s="69"/>
      <c r="E119" s="69"/>
      <c r="F119" s="69"/>
      <c r="G119" s="32"/>
      <c r="H119" s="96"/>
    </row>
    <row r="120" spans="1:8" ht="16.5" customHeight="1">
      <c r="A120" s="95"/>
      <c r="B120" s="25" t="s">
        <v>366</v>
      </c>
      <c r="C120" s="68"/>
      <c r="D120" s="69"/>
      <c r="E120" s="69"/>
      <c r="F120" s="69"/>
      <c r="G120" s="32"/>
      <c r="H120" s="96"/>
    </row>
    <row r="121" spans="1:8" ht="16.5" customHeight="1">
      <c r="A121" s="95"/>
      <c r="B121" s="13" t="s">
        <v>346</v>
      </c>
      <c r="C121" s="68"/>
      <c r="D121" s="69"/>
      <c r="E121" s="69"/>
      <c r="F121" s="69"/>
      <c r="G121" s="32"/>
      <c r="H121" s="96"/>
    </row>
    <row r="122" spans="1:8" ht="16.5" customHeight="1">
      <c r="A122" s="95"/>
      <c r="B122" s="25" t="s">
        <v>367</v>
      </c>
      <c r="C122" s="68"/>
      <c r="D122" s="69"/>
      <c r="E122" s="69"/>
      <c r="F122" s="69"/>
      <c r="G122" s="76"/>
      <c r="H122" s="106"/>
    </row>
    <row r="123" spans="1:8" ht="15">
      <c r="A123" s="95"/>
      <c r="B123" s="26" t="s">
        <v>368</v>
      </c>
      <c r="C123" s="68"/>
      <c r="D123" s="69"/>
      <c r="E123" s="69"/>
      <c r="F123" s="69"/>
      <c r="G123" s="76"/>
      <c r="H123" s="106"/>
    </row>
    <row r="124" spans="1:8" s="11" customFormat="1" ht="30">
      <c r="A124" s="95"/>
      <c r="B124" s="26" t="s">
        <v>369</v>
      </c>
      <c r="C124" s="68"/>
      <c r="D124" s="69"/>
      <c r="E124" s="69"/>
      <c r="F124" s="69"/>
      <c r="G124" s="76"/>
      <c r="H124" s="106"/>
    </row>
    <row r="125" spans="1:8" s="11" customFormat="1" ht="30">
      <c r="A125" s="95"/>
      <c r="B125" s="27" t="s">
        <v>370</v>
      </c>
      <c r="C125" s="68">
        <f aca="true" t="shared" si="39" ref="C125:H125">C126+C127+C128+C129</f>
        <v>0</v>
      </c>
      <c r="D125" s="68">
        <f t="shared" si="39"/>
        <v>0</v>
      </c>
      <c r="E125" s="68">
        <f t="shared" si="39"/>
        <v>0</v>
      </c>
      <c r="F125" s="68">
        <f t="shared" si="39"/>
        <v>0</v>
      </c>
      <c r="G125" s="68">
        <f t="shared" si="39"/>
        <v>0</v>
      </c>
      <c r="H125" s="97">
        <f t="shared" si="39"/>
        <v>0</v>
      </c>
    </row>
    <row r="126" spans="1:8" s="11" customFormat="1" ht="15">
      <c r="A126" s="95"/>
      <c r="B126" s="28" t="s">
        <v>372</v>
      </c>
      <c r="C126" s="68"/>
      <c r="D126" s="69"/>
      <c r="E126" s="69"/>
      <c r="F126" s="69"/>
      <c r="G126" s="76"/>
      <c r="H126" s="106"/>
    </row>
    <row r="127" spans="1:8" s="11" customFormat="1" ht="30">
      <c r="A127" s="95"/>
      <c r="B127" s="28" t="s">
        <v>373</v>
      </c>
      <c r="C127" s="68"/>
      <c r="D127" s="69"/>
      <c r="E127" s="69"/>
      <c r="F127" s="69"/>
      <c r="G127" s="76"/>
      <c r="H127" s="106"/>
    </row>
    <row r="128" spans="1:8" s="11" customFormat="1" ht="30">
      <c r="A128" s="95"/>
      <c r="B128" s="28" t="s">
        <v>374</v>
      </c>
      <c r="C128" s="68"/>
      <c r="D128" s="69"/>
      <c r="E128" s="69"/>
      <c r="F128" s="69"/>
      <c r="G128" s="76"/>
      <c r="H128" s="106"/>
    </row>
    <row r="129" spans="1:8" s="11" customFormat="1" ht="30">
      <c r="A129" s="95"/>
      <c r="B129" s="28" t="s">
        <v>375</v>
      </c>
      <c r="C129" s="68"/>
      <c r="D129" s="69"/>
      <c r="E129" s="69"/>
      <c r="F129" s="69"/>
      <c r="G129" s="76"/>
      <c r="H129" s="106"/>
    </row>
    <row r="130" spans="1:8" s="11" customFormat="1" ht="15">
      <c r="A130" s="95"/>
      <c r="B130" s="14" t="s">
        <v>328</v>
      </c>
      <c r="C130" s="68"/>
      <c r="D130" s="69"/>
      <c r="E130" s="69"/>
      <c r="F130" s="69"/>
      <c r="G130" s="76"/>
      <c r="H130" s="106"/>
    </row>
    <row r="131" spans="1:9" s="11" customFormat="1" ht="15">
      <c r="A131" s="95" t="s">
        <v>384</v>
      </c>
      <c r="B131" s="14" t="s">
        <v>376</v>
      </c>
      <c r="C131" s="66"/>
      <c r="D131" s="69">
        <v>20829650</v>
      </c>
      <c r="E131" s="69">
        <v>18000740</v>
      </c>
      <c r="F131" s="69"/>
      <c r="G131" s="32">
        <v>17834029.77</v>
      </c>
      <c r="H131" s="96">
        <f>G131-I131</f>
        <v>1493740</v>
      </c>
      <c r="I131" s="32">
        <v>16340289.77</v>
      </c>
    </row>
    <row r="132" spans="1:8" s="11" customFormat="1" ht="16.5" customHeight="1">
      <c r="A132" s="95"/>
      <c r="B132" s="14" t="s">
        <v>328</v>
      </c>
      <c r="C132" s="66"/>
      <c r="D132" s="69"/>
      <c r="E132" s="69"/>
      <c r="F132" s="69"/>
      <c r="G132" s="32"/>
      <c r="H132" s="96"/>
    </row>
    <row r="133" spans="1:9" s="11" customFormat="1" ht="16.5" customHeight="1">
      <c r="A133" s="95" t="s">
        <v>386</v>
      </c>
      <c r="B133" s="14" t="s">
        <v>377</v>
      </c>
      <c r="C133" s="68"/>
      <c r="D133" s="69">
        <v>2494000</v>
      </c>
      <c r="E133" s="69">
        <v>2210000</v>
      </c>
      <c r="F133" s="69"/>
      <c r="G133" s="73">
        <v>1780000</v>
      </c>
      <c r="H133" s="96">
        <f>G133-I133</f>
        <v>250000</v>
      </c>
      <c r="I133" s="73">
        <v>1530000</v>
      </c>
    </row>
    <row r="134" spans="1:9" s="11" customFormat="1" ht="16.5" customHeight="1">
      <c r="A134" s="95"/>
      <c r="B134" s="14" t="s">
        <v>328</v>
      </c>
      <c r="C134" s="68"/>
      <c r="D134" s="69"/>
      <c r="E134" s="69"/>
      <c r="F134" s="69"/>
      <c r="G134" s="73">
        <v>-5216.76</v>
      </c>
      <c r="H134" s="96">
        <f>G134-I134</f>
        <v>0</v>
      </c>
      <c r="I134" s="73">
        <v>-5216.76</v>
      </c>
    </row>
    <row r="135" spans="1:8" ht="16.5" customHeight="1">
      <c r="A135" s="92" t="s">
        <v>388</v>
      </c>
      <c r="B135" s="12" t="s">
        <v>378</v>
      </c>
      <c r="C135" s="67">
        <f aca="true" t="shared" si="40" ref="C135:H135">+C136+C143+C145+C149+C155</f>
        <v>0</v>
      </c>
      <c r="D135" s="67">
        <f t="shared" si="40"/>
        <v>54010000</v>
      </c>
      <c r="E135" s="67">
        <f t="shared" si="40"/>
        <v>54195000</v>
      </c>
      <c r="F135" s="67">
        <f t="shared" si="40"/>
        <v>0</v>
      </c>
      <c r="G135" s="67">
        <f t="shared" si="40"/>
        <v>45385597.93</v>
      </c>
      <c r="H135" s="93">
        <f t="shared" si="40"/>
        <v>4598769.929999999</v>
      </c>
    </row>
    <row r="136" spans="1:8" ht="16.5" customHeight="1">
      <c r="A136" s="92" t="s">
        <v>390</v>
      </c>
      <c r="B136" s="12" t="s">
        <v>379</v>
      </c>
      <c r="C136" s="66">
        <f aca="true" t="shared" si="41" ref="C136:H136">+C137+C140+C141</f>
        <v>0</v>
      </c>
      <c r="D136" s="66">
        <f t="shared" si="41"/>
        <v>34667000</v>
      </c>
      <c r="E136" s="66">
        <f t="shared" si="41"/>
        <v>34344000</v>
      </c>
      <c r="F136" s="66">
        <f t="shared" si="41"/>
        <v>0</v>
      </c>
      <c r="G136" s="66">
        <f t="shared" si="41"/>
        <v>29172028.86</v>
      </c>
      <c r="H136" s="101">
        <f t="shared" si="41"/>
        <v>3008167.1499999985</v>
      </c>
    </row>
    <row r="137" spans="1:9" s="11" customFormat="1" ht="16.5" customHeight="1">
      <c r="A137" s="95"/>
      <c r="B137" s="29" t="s">
        <v>380</v>
      </c>
      <c r="C137" s="68"/>
      <c r="D137" s="69">
        <v>32230000</v>
      </c>
      <c r="E137" s="69">
        <v>31974000</v>
      </c>
      <c r="F137" s="69"/>
      <c r="G137" s="32">
        <v>27223819.06</v>
      </c>
      <c r="H137" s="96">
        <f aca="true" t="shared" si="42" ref="H137:H150">G137-I137</f>
        <v>2818573.1499999985</v>
      </c>
      <c r="I137" s="32">
        <v>24405245.91</v>
      </c>
    </row>
    <row r="138" spans="1:9" s="11" customFormat="1" ht="16.5" customHeight="1">
      <c r="A138" s="95"/>
      <c r="B138" s="64" t="s">
        <v>381</v>
      </c>
      <c r="C138" s="68"/>
      <c r="D138" s="69">
        <v>32230000</v>
      </c>
      <c r="E138" s="69">
        <v>31974000</v>
      </c>
      <c r="F138" s="69"/>
      <c r="G138" s="32">
        <v>27223819.06</v>
      </c>
      <c r="H138" s="96">
        <f t="shared" si="42"/>
        <v>2818573.1499999985</v>
      </c>
      <c r="I138" s="32">
        <v>24405245.91</v>
      </c>
    </row>
    <row r="139" spans="1:8" s="11" customFormat="1" ht="16.5" customHeight="1">
      <c r="A139" s="95"/>
      <c r="B139" s="64" t="s">
        <v>382</v>
      </c>
      <c r="C139" s="68"/>
      <c r="D139" s="69"/>
      <c r="E139" s="69"/>
      <c r="F139" s="69"/>
      <c r="G139" s="32"/>
      <c r="H139" s="96"/>
    </row>
    <row r="140" spans="1:9" s="11" customFormat="1" ht="16.5" customHeight="1">
      <c r="A140" s="95"/>
      <c r="B140" s="29" t="s">
        <v>383</v>
      </c>
      <c r="C140" s="68"/>
      <c r="D140" s="69">
        <v>2383000</v>
      </c>
      <c r="E140" s="69">
        <v>2370000</v>
      </c>
      <c r="F140" s="69"/>
      <c r="G140" s="13">
        <v>1948209.8</v>
      </c>
      <c r="H140" s="96">
        <f t="shared" si="42"/>
        <v>189594</v>
      </c>
      <c r="I140" s="13">
        <v>1758615.8</v>
      </c>
    </row>
    <row r="141" spans="1:8" s="11" customFormat="1" ht="30">
      <c r="A141" s="95"/>
      <c r="B141" s="29" t="s">
        <v>488</v>
      </c>
      <c r="C141" s="68"/>
      <c r="D141" s="69">
        <v>54000</v>
      </c>
      <c r="E141" s="69">
        <v>0</v>
      </c>
      <c r="F141" s="69"/>
      <c r="G141" s="13">
        <v>0</v>
      </c>
      <c r="H141" s="107">
        <v>0</v>
      </c>
    </row>
    <row r="142" spans="1:9" s="11" customFormat="1" ht="16.5" customHeight="1">
      <c r="A142" s="95"/>
      <c r="B142" s="14" t="s">
        <v>328</v>
      </c>
      <c r="C142" s="68"/>
      <c r="D142" s="69"/>
      <c r="E142" s="69"/>
      <c r="F142" s="69"/>
      <c r="G142" s="13">
        <v>-44185.99</v>
      </c>
      <c r="H142" s="96">
        <f t="shared" si="42"/>
        <v>-5019.25</v>
      </c>
      <c r="I142" s="13">
        <v>-39166.74</v>
      </c>
    </row>
    <row r="143" spans="1:9" s="11" customFormat="1" ht="16.5" customHeight="1">
      <c r="A143" s="95" t="s">
        <v>396</v>
      </c>
      <c r="B143" s="30" t="s">
        <v>385</v>
      </c>
      <c r="C143" s="68"/>
      <c r="D143" s="69">
        <v>9372000</v>
      </c>
      <c r="E143" s="69">
        <v>9783000</v>
      </c>
      <c r="F143" s="69"/>
      <c r="G143" s="68">
        <v>7891880</v>
      </c>
      <c r="H143" s="96">
        <f t="shared" si="42"/>
        <v>675009.1900000004</v>
      </c>
      <c r="I143" s="68">
        <v>7216870.81</v>
      </c>
    </row>
    <row r="144" spans="1:9" s="11" customFormat="1" ht="16.5" customHeight="1">
      <c r="A144" s="95"/>
      <c r="B144" s="14" t="s">
        <v>328</v>
      </c>
      <c r="C144" s="68"/>
      <c r="D144" s="69"/>
      <c r="E144" s="69"/>
      <c r="F144" s="69"/>
      <c r="G144" s="13">
        <v>-2018.72</v>
      </c>
      <c r="H144" s="96">
        <f t="shared" si="42"/>
        <v>-919.6500000000001</v>
      </c>
      <c r="I144" s="13">
        <v>-1099.07</v>
      </c>
    </row>
    <row r="145" spans="1:8" s="11" customFormat="1" ht="16.5" customHeight="1">
      <c r="A145" s="92" t="s">
        <v>398</v>
      </c>
      <c r="B145" s="31" t="s">
        <v>387</v>
      </c>
      <c r="C145" s="68">
        <f aca="true" t="shared" si="43" ref="C145:H145">+C146+C147</f>
        <v>0</v>
      </c>
      <c r="D145" s="68">
        <f t="shared" si="43"/>
        <v>521000</v>
      </c>
      <c r="E145" s="68">
        <f t="shared" si="43"/>
        <v>517000</v>
      </c>
      <c r="F145" s="68">
        <f t="shared" si="43"/>
        <v>0</v>
      </c>
      <c r="G145" s="68">
        <f t="shared" si="43"/>
        <v>432010</v>
      </c>
      <c r="H145" s="97">
        <f t="shared" si="43"/>
        <v>77374</v>
      </c>
    </row>
    <row r="146" spans="1:9" s="11" customFormat="1" ht="16.5" customHeight="1">
      <c r="A146" s="95"/>
      <c r="B146" s="29" t="s">
        <v>380</v>
      </c>
      <c r="C146" s="68"/>
      <c r="D146" s="69">
        <v>521000</v>
      </c>
      <c r="E146" s="69">
        <v>517000</v>
      </c>
      <c r="F146" s="69"/>
      <c r="G146" s="32">
        <v>432010</v>
      </c>
      <c r="H146" s="96">
        <f t="shared" si="42"/>
        <v>77374</v>
      </c>
      <c r="I146" s="32">
        <v>354636</v>
      </c>
    </row>
    <row r="147" spans="1:9" s="11" customFormat="1" ht="16.5" customHeight="1">
      <c r="A147" s="95"/>
      <c r="B147" s="29" t="s">
        <v>389</v>
      </c>
      <c r="C147" s="68"/>
      <c r="D147" s="69"/>
      <c r="E147" s="69"/>
      <c r="F147" s="69"/>
      <c r="G147" s="32"/>
      <c r="H147" s="96"/>
      <c r="I147" s="32"/>
    </row>
    <row r="148" spans="1:9" ht="16.5" customHeight="1">
      <c r="A148" s="95"/>
      <c r="B148" s="14" t="s">
        <v>328</v>
      </c>
      <c r="C148" s="68"/>
      <c r="D148" s="69"/>
      <c r="E148" s="69"/>
      <c r="F148" s="69"/>
      <c r="G148" s="32">
        <v>-1758</v>
      </c>
      <c r="H148" s="96">
        <f t="shared" si="42"/>
        <v>0</v>
      </c>
      <c r="I148" s="32">
        <v>-1758</v>
      </c>
    </row>
    <row r="149" spans="1:8" ht="16.5" customHeight="1">
      <c r="A149" s="92" t="s">
        <v>400</v>
      </c>
      <c r="B149" s="31" t="s">
        <v>391</v>
      </c>
      <c r="C149" s="66">
        <f aca="true" t="shared" si="44" ref="C149:H149">+C150+C151+C152+C153</f>
        <v>0</v>
      </c>
      <c r="D149" s="66">
        <f t="shared" si="44"/>
        <v>8351000</v>
      </c>
      <c r="E149" s="66">
        <f t="shared" si="44"/>
        <v>8362000</v>
      </c>
      <c r="F149" s="66">
        <f t="shared" si="44"/>
        <v>0</v>
      </c>
      <c r="G149" s="66">
        <f t="shared" si="44"/>
        <v>6934510.57</v>
      </c>
      <c r="H149" s="101">
        <f t="shared" si="44"/>
        <v>723133.0899999999</v>
      </c>
    </row>
    <row r="150" spans="1:9" ht="15">
      <c r="A150" s="95"/>
      <c r="B150" s="13" t="s">
        <v>392</v>
      </c>
      <c r="C150" s="68"/>
      <c r="D150" s="69">
        <v>8351000</v>
      </c>
      <c r="E150" s="69">
        <v>8362000</v>
      </c>
      <c r="F150" s="69"/>
      <c r="G150" s="32">
        <v>6934510.57</v>
      </c>
      <c r="H150" s="96">
        <f t="shared" si="42"/>
        <v>723133.0899999999</v>
      </c>
      <c r="I150" s="32">
        <v>6211377.48</v>
      </c>
    </row>
    <row r="151" spans="1:9" ht="30">
      <c r="A151" s="95"/>
      <c r="B151" s="13" t="s">
        <v>393</v>
      </c>
      <c r="C151" s="68"/>
      <c r="D151" s="69"/>
      <c r="E151" s="69"/>
      <c r="F151" s="69"/>
      <c r="G151" s="32"/>
      <c r="H151" s="96"/>
      <c r="I151" s="32"/>
    </row>
    <row r="152" spans="1:9" ht="30">
      <c r="A152" s="95"/>
      <c r="B152" s="13" t="s">
        <v>394</v>
      </c>
      <c r="C152" s="68"/>
      <c r="D152" s="69"/>
      <c r="E152" s="69"/>
      <c r="F152" s="69"/>
      <c r="G152" s="32"/>
      <c r="H152" s="96"/>
      <c r="I152" s="32"/>
    </row>
    <row r="153" spans="1:9" s="11" customFormat="1" ht="30">
      <c r="A153" s="95"/>
      <c r="B153" s="13" t="s">
        <v>395</v>
      </c>
      <c r="C153" s="68"/>
      <c r="D153" s="69"/>
      <c r="E153" s="69"/>
      <c r="F153" s="69"/>
      <c r="G153" s="32"/>
      <c r="H153" s="96"/>
      <c r="I153" s="32"/>
    </row>
    <row r="154" spans="1:9" ht="15">
      <c r="A154" s="95"/>
      <c r="B154" s="14" t="s">
        <v>328</v>
      </c>
      <c r="C154" s="68"/>
      <c r="D154" s="69"/>
      <c r="E154" s="69"/>
      <c r="F154" s="69"/>
      <c r="G154" s="32">
        <v>-10601.83</v>
      </c>
      <c r="H154" s="96">
        <f aca="true" t="shared" si="45" ref="H154:H159">G154-I154</f>
        <v>-479.2600000000002</v>
      </c>
      <c r="I154" s="32">
        <v>-10122.57</v>
      </c>
    </row>
    <row r="155" spans="1:8" ht="16.5" customHeight="1">
      <c r="A155" s="92" t="s">
        <v>405</v>
      </c>
      <c r="B155" s="31" t="s">
        <v>397</v>
      </c>
      <c r="C155" s="68">
        <f aca="true" t="shared" si="46" ref="C155:H155">+C156+C157</f>
        <v>0</v>
      </c>
      <c r="D155" s="68">
        <f t="shared" si="46"/>
        <v>1099000</v>
      </c>
      <c r="E155" s="68">
        <f t="shared" si="46"/>
        <v>1189000</v>
      </c>
      <c r="F155" s="68">
        <f t="shared" si="46"/>
        <v>0</v>
      </c>
      <c r="G155" s="68">
        <f t="shared" si="46"/>
        <v>955168.5</v>
      </c>
      <c r="H155" s="97">
        <f t="shared" si="46"/>
        <v>115086.5</v>
      </c>
    </row>
    <row r="156" spans="1:9" ht="16.5" customHeight="1">
      <c r="A156" s="92"/>
      <c r="B156" s="29" t="s">
        <v>380</v>
      </c>
      <c r="C156" s="68"/>
      <c r="D156" s="69">
        <v>1099000</v>
      </c>
      <c r="E156" s="69">
        <v>1189000</v>
      </c>
      <c r="F156" s="69"/>
      <c r="G156" s="32">
        <v>955168.5</v>
      </c>
      <c r="H156" s="96">
        <f t="shared" si="45"/>
        <v>115086.5</v>
      </c>
      <c r="I156" s="32">
        <v>840082</v>
      </c>
    </row>
    <row r="157" spans="1:9" ht="16.5" customHeight="1">
      <c r="A157" s="95"/>
      <c r="B157" s="29" t="s">
        <v>389</v>
      </c>
      <c r="C157" s="68"/>
      <c r="D157" s="69"/>
      <c r="E157" s="69"/>
      <c r="F157" s="69"/>
      <c r="G157" s="32"/>
      <c r="H157" s="96"/>
      <c r="I157" s="32"/>
    </row>
    <row r="158" spans="1:9" ht="16.5" customHeight="1">
      <c r="A158" s="95"/>
      <c r="B158" s="14" t="s">
        <v>328</v>
      </c>
      <c r="C158" s="68"/>
      <c r="D158" s="69"/>
      <c r="E158" s="69"/>
      <c r="F158" s="69"/>
      <c r="G158" s="32">
        <v>-510</v>
      </c>
      <c r="H158" s="96">
        <f t="shared" si="45"/>
        <v>-140</v>
      </c>
      <c r="I158" s="32">
        <v>-370</v>
      </c>
    </row>
    <row r="159" spans="1:9" ht="16.5" customHeight="1">
      <c r="A159" s="92" t="s">
        <v>408</v>
      </c>
      <c r="B159" s="14" t="s">
        <v>399</v>
      </c>
      <c r="C159" s="68"/>
      <c r="D159" s="69">
        <v>213000</v>
      </c>
      <c r="E159" s="69">
        <v>215000</v>
      </c>
      <c r="F159" s="69"/>
      <c r="G159" s="75">
        <v>178475.14</v>
      </c>
      <c r="H159" s="96">
        <f t="shared" si="45"/>
        <v>19005.140000000014</v>
      </c>
      <c r="I159" s="75">
        <v>159470</v>
      </c>
    </row>
    <row r="160" spans="1:8" ht="16.5" customHeight="1">
      <c r="A160" s="92"/>
      <c r="B160" s="14" t="s">
        <v>328</v>
      </c>
      <c r="C160" s="68"/>
      <c r="D160" s="69"/>
      <c r="E160" s="69"/>
      <c r="F160" s="69"/>
      <c r="G160" s="75"/>
      <c r="H160" s="105"/>
    </row>
    <row r="161" spans="1:8" ht="16.5" customHeight="1">
      <c r="A161" s="92" t="s">
        <v>410</v>
      </c>
      <c r="B161" s="12" t="s">
        <v>401</v>
      </c>
      <c r="C161" s="67">
        <f aca="true" t="shared" si="47" ref="C161:H161">+C162+C168</f>
        <v>0</v>
      </c>
      <c r="D161" s="67">
        <f t="shared" si="47"/>
        <v>92865760</v>
      </c>
      <c r="E161" s="67">
        <f t="shared" si="47"/>
        <v>90998760</v>
      </c>
      <c r="F161" s="67">
        <f t="shared" si="47"/>
        <v>0</v>
      </c>
      <c r="G161" s="67">
        <f t="shared" si="47"/>
        <v>80114172.68</v>
      </c>
      <c r="H161" s="93">
        <f t="shared" si="47"/>
        <v>9695362.680000007</v>
      </c>
    </row>
    <row r="162" spans="1:8" ht="16.5" customHeight="1">
      <c r="A162" s="95" t="s">
        <v>412</v>
      </c>
      <c r="B162" s="12" t="s">
        <v>402</v>
      </c>
      <c r="C162" s="68">
        <f aca="true" t="shared" si="48" ref="C162:H162">C163+C165+C164+C166</f>
        <v>0</v>
      </c>
      <c r="D162" s="68">
        <f t="shared" si="48"/>
        <v>92865760</v>
      </c>
      <c r="E162" s="68">
        <f t="shared" si="48"/>
        <v>90998760</v>
      </c>
      <c r="F162" s="68">
        <f t="shared" si="48"/>
        <v>0</v>
      </c>
      <c r="G162" s="68">
        <f t="shared" si="48"/>
        <v>80114172.68</v>
      </c>
      <c r="H162" s="97">
        <f t="shared" si="48"/>
        <v>9695362.680000007</v>
      </c>
    </row>
    <row r="163" spans="1:9" ht="15">
      <c r="A163" s="95"/>
      <c r="B163" s="13" t="s">
        <v>336</v>
      </c>
      <c r="C163" s="68"/>
      <c r="D163" s="69">
        <v>92865760</v>
      </c>
      <c r="E163" s="69">
        <v>90998760</v>
      </c>
      <c r="F163" s="69"/>
      <c r="G163" s="32">
        <v>80114172.68</v>
      </c>
      <c r="H163" s="96">
        <f>G163-I163</f>
        <v>9695362.680000007</v>
      </c>
      <c r="I163" s="32">
        <v>70418810</v>
      </c>
    </row>
    <row r="164" spans="1:9" ht="45">
      <c r="A164" s="95"/>
      <c r="B164" s="13" t="s">
        <v>403</v>
      </c>
      <c r="C164" s="68"/>
      <c r="D164" s="69"/>
      <c r="E164" s="69"/>
      <c r="F164" s="69"/>
      <c r="G164" s="32"/>
      <c r="H164" s="96"/>
      <c r="I164" s="32"/>
    </row>
    <row r="165" spans="1:9" ht="30">
      <c r="A165" s="95"/>
      <c r="B165" s="13" t="s">
        <v>404</v>
      </c>
      <c r="C165" s="68"/>
      <c r="D165" s="69"/>
      <c r="E165" s="69"/>
      <c r="F165" s="69"/>
      <c r="G165" s="75"/>
      <c r="H165" s="105"/>
      <c r="I165" s="75"/>
    </row>
    <row r="166" spans="1:9" ht="15">
      <c r="A166" s="95"/>
      <c r="B166" s="34" t="s">
        <v>406</v>
      </c>
      <c r="C166" s="68"/>
      <c r="D166" s="69"/>
      <c r="E166" s="69"/>
      <c r="F166" s="69"/>
      <c r="G166" s="32"/>
      <c r="H166" s="96"/>
      <c r="I166" s="32"/>
    </row>
    <row r="167" spans="1:9" ht="15">
      <c r="A167" s="95"/>
      <c r="B167" s="14" t="s">
        <v>328</v>
      </c>
      <c r="C167" s="68"/>
      <c r="D167" s="69"/>
      <c r="E167" s="69"/>
      <c r="F167" s="69"/>
      <c r="G167" s="32">
        <v>-45250.53</v>
      </c>
      <c r="H167" s="96">
        <f>G167-I167</f>
        <v>-9028.699999999997</v>
      </c>
      <c r="I167" s="32">
        <v>-36221.83</v>
      </c>
    </row>
    <row r="168" spans="1:8" ht="16.5" customHeight="1">
      <c r="A168" s="95" t="s">
        <v>416</v>
      </c>
      <c r="B168" s="12" t="s">
        <v>407</v>
      </c>
      <c r="C168" s="68">
        <f aca="true" t="shared" si="49" ref="C168:H168">C169+C170</f>
        <v>0</v>
      </c>
      <c r="D168" s="68">
        <f t="shared" si="49"/>
        <v>0</v>
      </c>
      <c r="E168" s="68">
        <f t="shared" si="49"/>
        <v>0</v>
      </c>
      <c r="F168" s="68">
        <f t="shared" si="49"/>
        <v>0</v>
      </c>
      <c r="G168" s="68">
        <f t="shared" si="49"/>
        <v>0</v>
      </c>
      <c r="H168" s="97">
        <f t="shared" si="49"/>
        <v>0</v>
      </c>
    </row>
    <row r="169" spans="1:8" ht="16.5" customHeight="1">
      <c r="A169" s="95"/>
      <c r="B169" s="13" t="s">
        <v>336</v>
      </c>
      <c r="C169" s="68"/>
      <c r="D169" s="69"/>
      <c r="E169" s="69"/>
      <c r="F169" s="69"/>
      <c r="G169" s="32"/>
      <c r="H169" s="96"/>
    </row>
    <row r="170" spans="1:8" ht="16.5" customHeight="1">
      <c r="A170" s="95"/>
      <c r="B170" s="35" t="s">
        <v>409</v>
      </c>
      <c r="C170" s="68"/>
      <c r="D170" s="69"/>
      <c r="E170" s="69"/>
      <c r="F170" s="69"/>
      <c r="G170" s="32"/>
      <c r="H170" s="96"/>
    </row>
    <row r="171" spans="1:8" ht="16.5" customHeight="1">
      <c r="A171" s="95"/>
      <c r="B171" s="14" t="s">
        <v>328</v>
      </c>
      <c r="C171" s="68"/>
      <c r="D171" s="69"/>
      <c r="E171" s="69"/>
      <c r="F171" s="69"/>
      <c r="G171" s="32"/>
      <c r="H171" s="96"/>
    </row>
    <row r="172" spans="1:9" ht="16.5" customHeight="1">
      <c r="A172" s="92" t="s">
        <v>419</v>
      </c>
      <c r="B172" s="14" t="s">
        <v>411</v>
      </c>
      <c r="C172" s="68"/>
      <c r="D172" s="69">
        <v>183000</v>
      </c>
      <c r="E172" s="69">
        <v>176000</v>
      </c>
      <c r="F172" s="69"/>
      <c r="G172" s="32">
        <v>93270</v>
      </c>
      <c r="H172" s="96">
        <f>G172-I172</f>
        <v>9001.25</v>
      </c>
      <c r="I172" s="32">
        <v>84268.75</v>
      </c>
    </row>
    <row r="173" spans="1:9" ht="16.5" customHeight="1">
      <c r="A173" s="92"/>
      <c r="B173" s="14" t="s">
        <v>328</v>
      </c>
      <c r="C173" s="68"/>
      <c r="D173" s="69"/>
      <c r="E173" s="69"/>
      <c r="F173" s="69"/>
      <c r="G173" s="32"/>
      <c r="H173" s="96"/>
      <c r="I173" s="32"/>
    </row>
    <row r="174" spans="1:9" ht="16.5" customHeight="1">
      <c r="A174" s="92" t="s">
        <v>420</v>
      </c>
      <c r="B174" s="14" t="s">
        <v>413</v>
      </c>
      <c r="C174" s="68"/>
      <c r="D174" s="69">
        <v>3225100</v>
      </c>
      <c r="E174" s="69">
        <v>3225100</v>
      </c>
      <c r="F174" s="69"/>
      <c r="G174" s="32">
        <v>3224426.14</v>
      </c>
      <c r="H174" s="96">
        <f>G174-I174</f>
        <v>428032.4900000002</v>
      </c>
      <c r="I174" s="32">
        <v>2796393.65</v>
      </c>
    </row>
    <row r="175" spans="1:9" ht="16.5" customHeight="1">
      <c r="A175" s="92"/>
      <c r="B175" s="14" t="s">
        <v>328</v>
      </c>
      <c r="C175" s="68"/>
      <c r="D175" s="69"/>
      <c r="E175" s="69"/>
      <c r="F175" s="69"/>
      <c r="G175" s="32">
        <v>-10535.69</v>
      </c>
      <c r="H175" s="96">
        <f>G175-I175</f>
        <v>0</v>
      </c>
      <c r="I175" s="32">
        <v>-10535.69</v>
      </c>
    </row>
    <row r="176" spans="1:8" ht="15">
      <c r="A176" s="92"/>
      <c r="B176" s="12" t="s">
        <v>414</v>
      </c>
      <c r="C176" s="68">
        <f aca="true" t="shared" si="50" ref="C176:H176">C88+C100+C114+C130+C132+C134+C142+C144+C148+C154+C158+C160+C167+C171+C173+C175</f>
        <v>0</v>
      </c>
      <c r="D176" s="68">
        <f t="shared" si="50"/>
        <v>0</v>
      </c>
      <c r="E176" s="68">
        <f t="shared" si="50"/>
        <v>0</v>
      </c>
      <c r="F176" s="68">
        <f t="shared" si="50"/>
        <v>0</v>
      </c>
      <c r="G176" s="68">
        <f t="shared" si="50"/>
        <v>-151276.19</v>
      </c>
      <c r="H176" s="97">
        <f t="shared" si="50"/>
        <v>-21566.179999999997</v>
      </c>
    </row>
    <row r="177" spans="1:8" ht="30">
      <c r="A177" s="92" t="s">
        <v>208</v>
      </c>
      <c r="B177" s="12" t="s">
        <v>193</v>
      </c>
      <c r="C177" s="68">
        <f aca="true" t="shared" si="51" ref="C177:H177">C178</f>
        <v>0</v>
      </c>
      <c r="D177" s="68">
        <f t="shared" si="51"/>
        <v>102884750</v>
      </c>
      <c r="E177" s="68">
        <f t="shared" si="51"/>
        <v>102884750</v>
      </c>
      <c r="F177" s="68">
        <f t="shared" si="51"/>
        <v>0</v>
      </c>
      <c r="G177" s="68">
        <f t="shared" si="51"/>
        <v>96451853</v>
      </c>
      <c r="H177" s="97">
        <f t="shared" si="51"/>
        <v>8963768</v>
      </c>
    </row>
    <row r="178" spans="1:8" ht="15">
      <c r="A178" s="92" t="s">
        <v>424</v>
      </c>
      <c r="B178" s="12" t="s">
        <v>415</v>
      </c>
      <c r="C178" s="68">
        <f aca="true" t="shared" si="52" ref="C178:H178">C179+C188</f>
        <v>0</v>
      </c>
      <c r="D178" s="68">
        <f t="shared" si="52"/>
        <v>102884750</v>
      </c>
      <c r="E178" s="68">
        <f t="shared" si="52"/>
        <v>102884750</v>
      </c>
      <c r="F178" s="68">
        <f t="shared" si="52"/>
        <v>0</v>
      </c>
      <c r="G178" s="68">
        <f t="shared" si="52"/>
        <v>96451853</v>
      </c>
      <c r="H178" s="97">
        <f t="shared" si="52"/>
        <v>8963768</v>
      </c>
    </row>
    <row r="179" spans="1:8" ht="30">
      <c r="A179" s="92" t="s">
        <v>426</v>
      </c>
      <c r="B179" s="12" t="s">
        <v>417</v>
      </c>
      <c r="C179" s="68">
        <f aca="true" t="shared" si="53" ref="C179:H179">C180+C183+C186+C181+C182+C187</f>
        <v>0</v>
      </c>
      <c r="D179" s="68">
        <f t="shared" si="53"/>
        <v>101447250</v>
      </c>
      <c r="E179" s="68">
        <f t="shared" si="53"/>
        <v>101447250</v>
      </c>
      <c r="F179" s="68">
        <f t="shared" si="53"/>
        <v>0</v>
      </c>
      <c r="G179" s="68">
        <f t="shared" si="53"/>
        <v>95016853</v>
      </c>
      <c r="H179" s="97">
        <f t="shared" si="53"/>
        <v>8963768</v>
      </c>
    </row>
    <row r="180" spans="1:9" ht="30">
      <c r="A180" s="92"/>
      <c r="B180" s="14" t="s">
        <v>489</v>
      </c>
      <c r="C180" s="68"/>
      <c r="D180" s="69">
        <v>94945000</v>
      </c>
      <c r="E180" s="69">
        <v>94945000</v>
      </c>
      <c r="F180" s="69"/>
      <c r="G180" s="68">
        <v>88515639</v>
      </c>
      <c r="H180" s="96">
        <f aca="true" t="shared" si="54" ref="H180:H187">G180-I180</f>
        <v>8266532</v>
      </c>
      <c r="I180" s="68">
        <v>80249107</v>
      </c>
    </row>
    <row r="181" spans="1:9" ht="30">
      <c r="A181" s="92"/>
      <c r="B181" s="14" t="s">
        <v>490</v>
      </c>
      <c r="C181" s="68"/>
      <c r="D181" s="69">
        <v>63030</v>
      </c>
      <c r="E181" s="69">
        <v>63030</v>
      </c>
      <c r="F181" s="69"/>
      <c r="G181" s="68">
        <v>63016</v>
      </c>
      <c r="H181" s="96">
        <f t="shared" si="54"/>
        <v>63016</v>
      </c>
      <c r="I181" s="5">
        <v>0</v>
      </c>
    </row>
    <row r="182" spans="1:9" ht="30">
      <c r="A182" s="92"/>
      <c r="B182" s="14" t="s">
        <v>491</v>
      </c>
      <c r="C182" s="68"/>
      <c r="D182" s="69">
        <v>27850</v>
      </c>
      <c r="E182" s="69">
        <v>27850</v>
      </c>
      <c r="F182" s="69"/>
      <c r="G182" s="68">
        <v>27823</v>
      </c>
      <c r="H182" s="96">
        <f t="shared" si="54"/>
        <v>27823</v>
      </c>
      <c r="I182" s="5">
        <v>0</v>
      </c>
    </row>
    <row r="183" spans="1:8" ht="30">
      <c r="A183" s="92"/>
      <c r="B183" s="14" t="s">
        <v>492</v>
      </c>
      <c r="C183" s="68">
        <f aca="true" t="shared" si="55" ref="C183:H183">C184+C185</f>
        <v>0</v>
      </c>
      <c r="D183" s="68">
        <f t="shared" si="55"/>
        <v>5646370</v>
      </c>
      <c r="E183" s="68">
        <f t="shared" si="55"/>
        <v>5646370</v>
      </c>
      <c r="F183" s="68">
        <f t="shared" si="55"/>
        <v>0</v>
      </c>
      <c r="G183" s="68">
        <f t="shared" si="55"/>
        <v>5646247</v>
      </c>
      <c r="H183" s="97">
        <f t="shared" si="55"/>
        <v>606397</v>
      </c>
    </row>
    <row r="184" spans="1:9" ht="75">
      <c r="A184" s="92"/>
      <c r="B184" s="14" t="s">
        <v>418</v>
      </c>
      <c r="C184" s="68"/>
      <c r="D184" s="69">
        <v>3664860</v>
      </c>
      <c r="E184" s="69">
        <v>3664860</v>
      </c>
      <c r="F184" s="69"/>
      <c r="G184" s="68">
        <v>3664764</v>
      </c>
      <c r="H184" s="96">
        <f t="shared" si="54"/>
        <v>343633</v>
      </c>
      <c r="I184" s="68">
        <v>3321131</v>
      </c>
    </row>
    <row r="185" spans="1:9" ht="75">
      <c r="A185" s="92"/>
      <c r="B185" s="14" t="s">
        <v>493</v>
      </c>
      <c r="C185" s="68"/>
      <c r="D185" s="69">
        <v>1981510</v>
      </c>
      <c r="E185" s="69">
        <v>1981510</v>
      </c>
      <c r="F185" s="69"/>
      <c r="G185" s="68">
        <v>1981483</v>
      </c>
      <c r="H185" s="96">
        <f t="shared" si="54"/>
        <v>262764</v>
      </c>
      <c r="I185" s="68">
        <v>1718719</v>
      </c>
    </row>
    <row r="186" spans="1:9" ht="45">
      <c r="A186" s="92"/>
      <c r="B186" s="14" t="s">
        <v>494</v>
      </c>
      <c r="C186" s="68"/>
      <c r="D186" s="69">
        <v>765000</v>
      </c>
      <c r="E186" s="69">
        <v>765000</v>
      </c>
      <c r="F186" s="69"/>
      <c r="G186" s="68">
        <v>764128</v>
      </c>
      <c r="H186" s="96">
        <f t="shared" si="54"/>
        <v>0</v>
      </c>
      <c r="I186" s="68">
        <v>764128</v>
      </c>
    </row>
    <row r="187" spans="1:8" ht="45">
      <c r="A187" s="92"/>
      <c r="B187" s="14" t="s">
        <v>495</v>
      </c>
      <c r="C187" s="68"/>
      <c r="D187" s="69">
        <v>0</v>
      </c>
      <c r="E187" s="69">
        <v>0</v>
      </c>
      <c r="F187" s="69"/>
      <c r="G187" s="68"/>
      <c r="H187" s="96">
        <f t="shared" si="54"/>
        <v>0</v>
      </c>
    </row>
    <row r="188" spans="1:9" ht="15">
      <c r="A188" s="92" t="s">
        <v>432</v>
      </c>
      <c r="B188" s="12" t="s">
        <v>421</v>
      </c>
      <c r="C188" s="68"/>
      <c r="D188" s="69">
        <v>1437500</v>
      </c>
      <c r="E188" s="69">
        <v>1437500</v>
      </c>
      <c r="F188" s="69"/>
      <c r="G188" s="68">
        <v>1435000</v>
      </c>
      <c r="H188" s="97"/>
      <c r="I188" s="68">
        <v>1435000</v>
      </c>
    </row>
    <row r="189" spans="1:8" ht="15">
      <c r="A189" s="92" t="s">
        <v>434</v>
      </c>
      <c r="B189" s="36" t="s">
        <v>422</v>
      </c>
      <c r="C189" s="72">
        <f>+C190</f>
        <v>0</v>
      </c>
      <c r="D189" s="72">
        <f aca="true" t="shared" si="56" ref="D189:H191">+D190</f>
        <v>13682720</v>
      </c>
      <c r="E189" s="72">
        <f t="shared" si="56"/>
        <v>13682720</v>
      </c>
      <c r="F189" s="72">
        <f t="shared" si="56"/>
        <v>0</v>
      </c>
      <c r="G189" s="72">
        <f t="shared" si="56"/>
        <v>13681860</v>
      </c>
      <c r="H189" s="100">
        <f t="shared" si="56"/>
        <v>1415701</v>
      </c>
    </row>
    <row r="190" spans="1:8" ht="16.5" customHeight="1">
      <c r="A190" s="92" t="s">
        <v>436</v>
      </c>
      <c r="B190" s="36" t="s">
        <v>189</v>
      </c>
      <c r="C190" s="72">
        <f>+C191</f>
        <v>0</v>
      </c>
      <c r="D190" s="72">
        <f t="shared" si="56"/>
        <v>13682720</v>
      </c>
      <c r="E190" s="72">
        <f t="shared" si="56"/>
        <v>13682720</v>
      </c>
      <c r="F190" s="72">
        <f t="shared" si="56"/>
        <v>0</v>
      </c>
      <c r="G190" s="72">
        <f t="shared" si="56"/>
        <v>13681860</v>
      </c>
      <c r="H190" s="100">
        <f t="shared" si="56"/>
        <v>1415701</v>
      </c>
    </row>
    <row r="191" spans="1:8" ht="16.5" customHeight="1">
      <c r="A191" s="92" t="s">
        <v>438</v>
      </c>
      <c r="B191" s="12" t="s">
        <v>423</v>
      </c>
      <c r="C191" s="72">
        <f>+C192</f>
        <v>0</v>
      </c>
      <c r="D191" s="72">
        <f t="shared" si="56"/>
        <v>13682720</v>
      </c>
      <c r="E191" s="72">
        <f t="shared" si="56"/>
        <v>13682720</v>
      </c>
      <c r="F191" s="72">
        <f t="shared" si="56"/>
        <v>0</v>
      </c>
      <c r="G191" s="72">
        <f t="shared" si="56"/>
        <v>13681860</v>
      </c>
      <c r="H191" s="100">
        <f t="shared" si="56"/>
        <v>1415701</v>
      </c>
    </row>
    <row r="192" spans="1:8" ht="16.5" customHeight="1">
      <c r="A192" s="95" t="s">
        <v>440</v>
      </c>
      <c r="B192" s="36" t="s">
        <v>425</v>
      </c>
      <c r="C192" s="67">
        <f aca="true" t="shared" si="57" ref="C192:H192">C193</f>
        <v>0</v>
      </c>
      <c r="D192" s="67">
        <f t="shared" si="57"/>
        <v>13682720</v>
      </c>
      <c r="E192" s="67">
        <f t="shared" si="57"/>
        <v>13682720</v>
      </c>
      <c r="F192" s="67">
        <f t="shared" si="57"/>
        <v>0</v>
      </c>
      <c r="G192" s="67">
        <f t="shared" si="57"/>
        <v>13681860</v>
      </c>
      <c r="H192" s="93">
        <f t="shared" si="57"/>
        <v>1415701</v>
      </c>
    </row>
    <row r="193" spans="1:8" ht="16.5" customHeight="1">
      <c r="A193" s="95" t="s">
        <v>442</v>
      </c>
      <c r="B193" s="36" t="s">
        <v>427</v>
      </c>
      <c r="C193" s="67">
        <f aca="true" t="shared" si="58" ref="C193:H193">C195+C196+C197</f>
        <v>0</v>
      </c>
      <c r="D193" s="67">
        <f t="shared" si="58"/>
        <v>13682720</v>
      </c>
      <c r="E193" s="67">
        <f t="shared" si="58"/>
        <v>13682720</v>
      </c>
      <c r="F193" s="67">
        <f t="shared" si="58"/>
        <v>0</v>
      </c>
      <c r="G193" s="67">
        <f t="shared" si="58"/>
        <v>13681860</v>
      </c>
      <c r="H193" s="93">
        <f t="shared" si="58"/>
        <v>1415701</v>
      </c>
    </row>
    <row r="194" spans="1:8" ht="16.5" customHeight="1">
      <c r="A194" s="92" t="s">
        <v>444</v>
      </c>
      <c r="B194" s="36" t="s">
        <v>428</v>
      </c>
      <c r="C194" s="67">
        <f aca="true" t="shared" si="59" ref="C194:H194">C195</f>
        <v>0</v>
      </c>
      <c r="D194" s="67">
        <f t="shared" si="59"/>
        <v>10537260</v>
      </c>
      <c r="E194" s="67">
        <f t="shared" si="59"/>
        <v>10537260</v>
      </c>
      <c r="F194" s="67">
        <f t="shared" si="59"/>
        <v>0</v>
      </c>
      <c r="G194" s="67">
        <f t="shared" si="59"/>
        <v>10536912</v>
      </c>
      <c r="H194" s="93">
        <f t="shared" si="59"/>
        <v>1215697</v>
      </c>
    </row>
    <row r="195" spans="1:9" ht="16.5" customHeight="1">
      <c r="A195" s="95" t="s">
        <v>446</v>
      </c>
      <c r="B195" s="37" t="s">
        <v>429</v>
      </c>
      <c r="C195" s="68"/>
      <c r="D195" s="69">
        <v>10537260</v>
      </c>
      <c r="E195" s="69">
        <v>10537260</v>
      </c>
      <c r="F195" s="69"/>
      <c r="G195" s="32">
        <v>10536912</v>
      </c>
      <c r="H195" s="96">
        <f>G195-I195</f>
        <v>1215697</v>
      </c>
      <c r="I195" s="32">
        <v>9321215</v>
      </c>
    </row>
    <row r="196" spans="1:9" ht="16.5" customHeight="1">
      <c r="A196" s="95" t="s">
        <v>447</v>
      </c>
      <c r="B196" s="37" t="s">
        <v>430</v>
      </c>
      <c r="C196" s="68"/>
      <c r="D196" s="69">
        <v>3145460</v>
      </c>
      <c r="E196" s="69">
        <v>3145460</v>
      </c>
      <c r="F196" s="69"/>
      <c r="G196" s="32">
        <v>3144948</v>
      </c>
      <c r="H196" s="96">
        <f>G196-I196</f>
        <v>200004</v>
      </c>
      <c r="I196" s="32">
        <v>2944944</v>
      </c>
    </row>
    <row r="197" spans="1:8" ht="16.5" customHeight="1">
      <c r="A197" s="95"/>
      <c r="B197" s="17" t="s">
        <v>431</v>
      </c>
      <c r="C197" s="68"/>
      <c r="D197" s="69"/>
      <c r="E197" s="69"/>
      <c r="F197" s="69"/>
      <c r="G197" s="32"/>
      <c r="H197" s="96"/>
    </row>
    <row r="198" spans="1:8" ht="30">
      <c r="A198" s="95" t="s">
        <v>211</v>
      </c>
      <c r="B198" s="38" t="s">
        <v>195</v>
      </c>
      <c r="C198" s="65">
        <f aca="true" t="shared" si="60" ref="C198:H198">C203+C199</f>
        <v>0</v>
      </c>
      <c r="D198" s="65">
        <f t="shared" si="60"/>
        <v>0</v>
      </c>
      <c r="E198" s="65">
        <f t="shared" si="60"/>
        <v>0</v>
      </c>
      <c r="F198" s="65">
        <f t="shared" si="60"/>
        <v>0</v>
      </c>
      <c r="G198" s="65">
        <f t="shared" si="60"/>
        <v>0</v>
      </c>
      <c r="H198" s="108">
        <f t="shared" si="60"/>
        <v>0</v>
      </c>
    </row>
    <row r="199" spans="1:8" ht="15">
      <c r="A199" s="95" t="s">
        <v>449</v>
      </c>
      <c r="B199" s="38" t="s">
        <v>433</v>
      </c>
      <c r="C199" s="65">
        <f aca="true" t="shared" si="61" ref="C199:H199">C200+C201+C202</f>
        <v>0</v>
      </c>
      <c r="D199" s="65">
        <f t="shared" si="61"/>
        <v>0</v>
      </c>
      <c r="E199" s="65">
        <f t="shared" si="61"/>
        <v>0</v>
      </c>
      <c r="F199" s="65">
        <f t="shared" si="61"/>
        <v>0</v>
      </c>
      <c r="G199" s="65">
        <f t="shared" si="61"/>
        <v>0</v>
      </c>
      <c r="H199" s="108">
        <f t="shared" si="61"/>
        <v>0</v>
      </c>
    </row>
    <row r="200" spans="1:8" ht="15">
      <c r="A200" s="95" t="s">
        <v>450</v>
      </c>
      <c r="B200" s="38" t="s">
        <v>435</v>
      </c>
      <c r="C200" s="65"/>
      <c r="D200" s="69"/>
      <c r="E200" s="69"/>
      <c r="F200" s="69"/>
      <c r="G200" s="65"/>
      <c r="H200" s="108"/>
    </row>
    <row r="201" spans="1:8" ht="15">
      <c r="A201" s="95" t="s">
        <v>451</v>
      </c>
      <c r="B201" s="38" t="s">
        <v>437</v>
      </c>
      <c r="C201" s="65"/>
      <c r="D201" s="69"/>
      <c r="E201" s="69"/>
      <c r="F201" s="69"/>
      <c r="G201" s="65"/>
      <c r="H201" s="108"/>
    </row>
    <row r="202" spans="1:8" ht="15">
      <c r="A202" s="95" t="s">
        <v>452</v>
      </c>
      <c r="B202" s="38" t="s">
        <v>439</v>
      </c>
      <c r="C202" s="65"/>
      <c r="D202" s="69"/>
      <c r="E202" s="69"/>
      <c r="F202" s="69"/>
      <c r="G202" s="65"/>
      <c r="H202" s="108"/>
    </row>
    <row r="203" spans="1:8" ht="15">
      <c r="A203" s="95" t="s">
        <v>453</v>
      </c>
      <c r="B203" s="38" t="s">
        <v>441</v>
      </c>
      <c r="C203" s="65">
        <f aca="true" t="shared" si="62" ref="C203:H203">C204+C205+C206</f>
        <v>0</v>
      </c>
      <c r="D203" s="65">
        <f t="shared" si="62"/>
        <v>0</v>
      </c>
      <c r="E203" s="65">
        <f t="shared" si="62"/>
        <v>0</v>
      </c>
      <c r="F203" s="65">
        <f t="shared" si="62"/>
        <v>0</v>
      </c>
      <c r="G203" s="65">
        <f t="shared" si="62"/>
        <v>0</v>
      </c>
      <c r="H203" s="108">
        <f t="shared" si="62"/>
        <v>0</v>
      </c>
    </row>
    <row r="204" spans="1:8" ht="15">
      <c r="A204" s="95" t="s">
        <v>454</v>
      </c>
      <c r="B204" s="39" t="s">
        <v>443</v>
      </c>
      <c r="C204" s="32"/>
      <c r="D204" s="69"/>
      <c r="E204" s="69"/>
      <c r="F204" s="69"/>
      <c r="G204" s="32"/>
      <c r="H204" s="96"/>
    </row>
    <row r="205" spans="1:8" ht="15">
      <c r="A205" s="95" t="s">
        <v>456</v>
      </c>
      <c r="B205" s="39" t="s">
        <v>445</v>
      </c>
      <c r="C205" s="32"/>
      <c r="D205" s="69"/>
      <c r="E205" s="69"/>
      <c r="F205" s="69"/>
      <c r="G205" s="32"/>
      <c r="H205" s="96"/>
    </row>
    <row r="206" spans="1:8" ht="15">
      <c r="A206" s="95" t="s">
        <v>458</v>
      </c>
      <c r="B206" s="39" t="s">
        <v>439</v>
      </c>
      <c r="C206" s="32"/>
      <c r="D206" s="69"/>
      <c r="E206" s="69"/>
      <c r="F206" s="69"/>
      <c r="G206" s="32"/>
      <c r="H206" s="96"/>
    </row>
    <row r="207" spans="1:8" ht="15">
      <c r="A207" s="95" t="s">
        <v>459</v>
      </c>
      <c r="B207" s="38" t="s">
        <v>448</v>
      </c>
      <c r="C207" s="65">
        <f>C208</f>
        <v>0</v>
      </c>
      <c r="D207" s="65">
        <f aca="true" t="shared" si="63" ref="D207:H208">D208</f>
        <v>0</v>
      </c>
      <c r="E207" s="65">
        <f t="shared" si="63"/>
        <v>0</v>
      </c>
      <c r="F207" s="65">
        <f t="shared" si="63"/>
        <v>0</v>
      </c>
      <c r="G207" s="65">
        <f t="shared" si="63"/>
        <v>0</v>
      </c>
      <c r="H207" s="108">
        <f t="shared" si="63"/>
        <v>0</v>
      </c>
    </row>
    <row r="208" spans="1:8" ht="15">
      <c r="A208" s="95" t="s">
        <v>460</v>
      </c>
      <c r="B208" s="38" t="s">
        <v>189</v>
      </c>
      <c r="C208" s="65">
        <f>C209</f>
        <v>0</v>
      </c>
      <c r="D208" s="65">
        <f t="shared" si="63"/>
        <v>0</v>
      </c>
      <c r="E208" s="65">
        <f t="shared" si="63"/>
        <v>0</v>
      </c>
      <c r="F208" s="65">
        <f t="shared" si="63"/>
        <v>0</v>
      </c>
      <c r="G208" s="65">
        <f t="shared" si="63"/>
        <v>0</v>
      </c>
      <c r="H208" s="108">
        <f t="shared" si="63"/>
        <v>0</v>
      </c>
    </row>
    <row r="209" spans="1:8" ht="30">
      <c r="A209" s="95" t="s">
        <v>461</v>
      </c>
      <c r="B209" s="38" t="s">
        <v>195</v>
      </c>
      <c r="C209" s="65">
        <f aca="true" t="shared" si="64" ref="C209:H209">C212</f>
        <v>0</v>
      </c>
      <c r="D209" s="65">
        <f t="shared" si="64"/>
        <v>0</v>
      </c>
      <c r="E209" s="65">
        <f t="shared" si="64"/>
        <v>0</v>
      </c>
      <c r="F209" s="65">
        <f t="shared" si="64"/>
        <v>0</v>
      </c>
      <c r="G209" s="65">
        <f t="shared" si="64"/>
        <v>0</v>
      </c>
      <c r="H209" s="108">
        <f t="shared" si="64"/>
        <v>0</v>
      </c>
    </row>
    <row r="210" spans="1:8" ht="15">
      <c r="A210" s="95" t="s">
        <v>462</v>
      </c>
      <c r="B210" s="38" t="s">
        <v>206</v>
      </c>
      <c r="C210" s="65">
        <f aca="true" t="shared" si="65" ref="C210:C215">C211</f>
        <v>0</v>
      </c>
      <c r="D210" s="65">
        <f aca="true" t="shared" si="66" ref="D210:H212">D211</f>
        <v>0</v>
      </c>
      <c r="E210" s="65">
        <f t="shared" si="66"/>
        <v>0</v>
      </c>
      <c r="F210" s="65">
        <f t="shared" si="66"/>
        <v>0</v>
      </c>
      <c r="G210" s="65">
        <f t="shared" si="66"/>
        <v>0</v>
      </c>
      <c r="H210" s="108">
        <f t="shared" si="66"/>
        <v>0</v>
      </c>
    </row>
    <row r="211" spans="1:8" ht="15">
      <c r="A211" s="95" t="s">
        <v>463</v>
      </c>
      <c r="B211" s="38" t="s">
        <v>189</v>
      </c>
      <c r="C211" s="65">
        <f t="shared" si="65"/>
        <v>0</v>
      </c>
      <c r="D211" s="65">
        <f t="shared" si="66"/>
        <v>0</v>
      </c>
      <c r="E211" s="65">
        <f t="shared" si="66"/>
        <v>0</v>
      </c>
      <c r="F211" s="65">
        <f t="shared" si="66"/>
        <v>0</v>
      </c>
      <c r="G211" s="65">
        <f t="shared" si="66"/>
        <v>0</v>
      </c>
      <c r="H211" s="108">
        <f t="shared" si="66"/>
        <v>0</v>
      </c>
    </row>
    <row r="212" spans="1:8" ht="30">
      <c r="A212" s="95" t="s">
        <v>464</v>
      </c>
      <c r="B212" s="39" t="s">
        <v>195</v>
      </c>
      <c r="C212" s="65">
        <f t="shared" si="65"/>
        <v>0</v>
      </c>
      <c r="D212" s="65">
        <f t="shared" si="66"/>
        <v>0</v>
      </c>
      <c r="E212" s="65">
        <f t="shared" si="66"/>
        <v>0</v>
      </c>
      <c r="F212" s="65">
        <f t="shared" si="66"/>
        <v>0</v>
      </c>
      <c r="G212" s="65">
        <f t="shared" si="66"/>
        <v>0</v>
      </c>
      <c r="H212" s="108">
        <f t="shared" si="66"/>
        <v>0</v>
      </c>
    </row>
    <row r="213" spans="1:8" ht="15">
      <c r="A213" s="95" t="s">
        <v>465</v>
      </c>
      <c r="B213" s="38" t="s">
        <v>441</v>
      </c>
      <c r="C213" s="65">
        <f t="shared" si="65"/>
        <v>0</v>
      </c>
      <c r="D213" s="65">
        <f aca="true" t="shared" si="67" ref="D213:H215">D214</f>
        <v>0</v>
      </c>
      <c r="E213" s="65">
        <f t="shared" si="67"/>
        <v>0</v>
      </c>
      <c r="F213" s="65">
        <f t="shared" si="67"/>
        <v>0</v>
      </c>
      <c r="G213" s="65">
        <f t="shared" si="67"/>
        <v>0</v>
      </c>
      <c r="H213" s="108">
        <f t="shared" si="67"/>
        <v>0</v>
      </c>
    </row>
    <row r="214" spans="1:8" ht="15">
      <c r="A214" s="95" t="s">
        <v>466</v>
      </c>
      <c r="B214" s="38" t="s">
        <v>445</v>
      </c>
      <c r="C214" s="65">
        <f t="shared" si="65"/>
        <v>0</v>
      </c>
      <c r="D214" s="65">
        <f t="shared" si="67"/>
        <v>0</v>
      </c>
      <c r="E214" s="65">
        <f t="shared" si="67"/>
        <v>0</v>
      </c>
      <c r="F214" s="65">
        <f t="shared" si="67"/>
        <v>0</v>
      </c>
      <c r="G214" s="65">
        <f t="shared" si="67"/>
        <v>0</v>
      </c>
      <c r="H214" s="108">
        <f t="shared" si="67"/>
        <v>0</v>
      </c>
    </row>
    <row r="215" spans="1:8" ht="15">
      <c r="A215" s="95" t="s">
        <v>467</v>
      </c>
      <c r="B215" s="38" t="s">
        <v>455</v>
      </c>
      <c r="C215" s="65">
        <f t="shared" si="65"/>
        <v>0</v>
      </c>
      <c r="D215" s="65">
        <f t="shared" si="67"/>
        <v>0</v>
      </c>
      <c r="E215" s="65">
        <f t="shared" si="67"/>
        <v>0</v>
      </c>
      <c r="F215" s="65">
        <f t="shared" si="67"/>
        <v>0</v>
      </c>
      <c r="G215" s="65">
        <f t="shared" si="67"/>
        <v>0</v>
      </c>
      <c r="H215" s="108">
        <f t="shared" si="67"/>
        <v>0</v>
      </c>
    </row>
    <row r="216" spans="1:8" ht="15.75" thickBot="1">
      <c r="A216" s="109" t="s">
        <v>468</v>
      </c>
      <c r="B216" s="110" t="s">
        <v>457</v>
      </c>
      <c r="C216" s="111"/>
      <c r="D216" s="112"/>
      <c r="E216" s="112"/>
      <c r="F216" s="112"/>
      <c r="G216" s="111"/>
      <c r="H216" s="113"/>
    </row>
  </sheetData>
  <sheetProtection/>
  <protectedRanges>
    <protectedRange sqref="B2:B3 C1:C3" name="Zonă1_1"/>
    <protectedRange sqref="G111:H114 H42 G150:H150 H67 G37:H40 G126:H130 H102 H60 G81:H85 H70:H71 H46:H52 H148 H109 H133:H134 G92:H93 G25:H33 G35:H35 G46:G51 G54:G57 H54:H58 G62:H66 G70 G116:H124 H88 G103:H108 G95:H100 H131 G137:H139 H140 H142:H144 H146 G152:H154 H156 H158:H159 H163 H167 H172 H174:H175 H195:H196 H180:H182 H184:H187" name="Zonă3"/>
    <protectedRange sqref="B1" name="Zonă1_1_1_1_1_1"/>
    <protectedRange sqref="I25:I32" name="Zonă3_1"/>
    <protectedRange sqref="I35" name="Zonă3_2"/>
    <protectedRange sqref="I46:I51" name="Zonă3_3"/>
    <protectedRange sqref="I54:I57" name="Zonă3_4"/>
    <protectedRange sqref="I62:I66" name="Zonă3_5"/>
    <protectedRange sqref="I70" name="Zonă3_6"/>
    <protectedRange sqref="I92" name="Zonă3_7"/>
    <protectedRange sqref="I98" name="Zonă3_8"/>
    <protectedRange sqref="I99" name="Zonă3_9"/>
    <protectedRange sqref="I95" name="Zonă3_10"/>
    <protectedRange sqref="I103:I108" name="Zonă3_11"/>
    <protectedRange sqref="I111" name="Zonă3_12"/>
    <protectedRange sqref="I116:I118" name="Zonă3_13"/>
    <protectedRange sqref="I100" name="Zonă3_14"/>
    <protectedRange sqref="I137:I138" name="Zonă3_15"/>
    <protectedRange sqref="I150 I152:I154" name="Zonă3_16"/>
  </protectedRanges>
  <printOptions horizontalCentered="1"/>
  <pageMargins left="0.75" right="0.75" top="0.21" bottom="0.18" header="0.17" footer="0.17"/>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dcterms:created xsi:type="dcterms:W3CDTF">2020-08-07T11:14:11Z</dcterms:created>
  <dcterms:modified xsi:type="dcterms:W3CDTF">2020-11-12T11:49:53Z</dcterms:modified>
  <cp:category/>
  <cp:version/>
  <cp:contentType/>
  <cp:contentStatus/>
</cp:coreProperties>
</file>